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ttardoA\Desktop\"/>
    </mc:Choice>
  </mc:AlternateContent>
  <xr:revisionPtr revIDLastSave="0" documentId="13_ncr:1_{FCE4574A-9E67-44F1-A677-C1F3F6F3AAF6}" xr6:coauthVersionLast="45" xr6:coauthVersionMax="45" xr10:uidLastSave="{00000000-0000-0000-0000-000000000000}"/>
  <bookViews>
    <workbookView xWindow="22932" yWindow="-108" windowWidth="23256" windowHeight="12576" xr2:uid="{00000000-000D-0000-FFFF-FFFF00000000}"/>
  </bookViews>
  <sheets>
    <sheet name="DISTANZE &amp; OTTICHE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3" i="8" l="1"/>
  <c r="H133" i="8"/>
  <c r="J133" i="8" s="1"/>
  <c r="G133" i="8"/>
  <c r="F133" i="8"/>
  <c r="E133" i="8"/>
  <c r="K132" i="8"/>
  <c r="H132" i="8"/>
  <c r="J132" i="8" s="1"/>
  <c r="G132" i="8"/>
  <c r="F132" i="8"/>
  <c r="E132" i="8"/>
  <c r="K131" i="8"/>
  <c r="J131" i="8"/>
  <c r="H131" i="8"/>
  <c r="I131" i="8" s="1"/>
  <c r="G131" i="8"/>
  <c r="F131" i="8"/>
  <c r="E131" i="8"/>
  <c r="K130" i="8"/>
  <c r="J130" i="8"/>
  <c r="I130" i="8"/>
  <c r="H130" i="8"/>
  <c r="G130" i="8"/>
  <c r="F130" i="8"/>
  <c r="E130" i="8"/>
  <c r="K129" i="8"/>
  <c r="H129" i="8"/>
  <c r="J129" i="8" s="1"/>
  <c r="G129" i="8"/>
  <c r="F129" i="8"/>
  <c r="E129" i="8"/>
  <c r="K128" i="8"/>
  <c r="H128" i="8"/>
  <c r="J128" i="8" s="1"/>
  <c r="G128" i="8"/>
  <c r="F128" i="8"/>
  <c r="E128" i="8"/>
  <c r="K126" i="8"/>
  <c r="K122" i="8"/>
  <c r="J122" i="8"/>
  <c r="I122" i="8"/>
  <c r="H122" i="8"/>
  <c r="G122" i="8"/>
  <c r="F122" i="8"/>
  <c r="E122" i="8"/>
  <c r="K121" i="8"/>
  <c r="I121" i="8"/>
  <c r="H121" i="8"/>
  <c r="J121" i="8" s="1"/>
  <c r="G121" i="8"/>
  <c r="F121" i="8"/>
  <c r="E121" i="8"/>
  <c r="K120" i="8"/>
  <c r="H120" i="8"/>
  <c r="J120" i="8" s="1"/>
  <c r="G120" i="8"/>
  <c r="F120" i="8"/>
  <c r="E120" i="8"/>
  <c r="K119" i="8"/>
  <c r="I119" i="8"/>
  <c r="H119" i="8"/>
  <c r="J119" i="8" s="1"/>
  <c r="G119" i="8"/>
  <c r="F119" i="8"/>
  <c r="E119" i="8"/>
  <c r="K118" i="8"/>
  <c r="J118" i="8"/>
  <c r="H118" i="8"/>
  <c r="I118" i="8" s="1"/>
  <c r="G118" i="8"/>
  <c r="F118" i="8"/>
  <c r="E118" i="8"/>
  <c r="K117" i="8"/>
  <c r="H117" i="8"/>
  <c r="J117" i="8" s="1"/>
  <c r="G117" i="8"/>
  <c r="F117" i="8"/>
  <c r="E117" i="8"/>
  <c r="K116" i="8"/>
  <c r="H116" i="8"/>
  <c r="J116" i="8" s="1"/>
  <c r="G116" i="8"/>
  <c r="F116" i="8"/>
  <c r="E116" i="8"/>
  <c r="K115" i="8"/>
  <c r="H115" i="8"/>
  <c r="J115" i="8" s="1"/>
  <c r="G115" i="8"/>
  <c r="F115" i="8"/>
  <c r="E115" i="8"/>
  <c r="K114" i="8"/>
  <c r="J114" i="8"/>
  <c r="I114" i="8"/>
  <c r="H114" i="8"/>
  <c r="G114" i="8"/>
  <c r="F114" i="8"/>
  <c r="E114" i="8"/>
  <c r="K112" i="8"/>
  <c r="K111" i="8"/>
  <c r="K107" i="8"/>
  <c r="H107" i="8"/>
  <c r="J107" i="8" s="1"/>
  <c r="G107" i="8"/>
  <c r="F107" i="8"/>
  <c r="E107" i="8"/>
  <c r="K106" i="8"/>
  <c r="J106" i="8"/>
  <c r="I106" i="8"/>
  <c r="H106" i="8"/>
  <c r="G106" i="8"/>
  <c r="F106" i="8"/>
  <c r="E106" i="8"/>
  <c r="K105" i="8"/>
  <c r="H105" i="8"/>
  <c r="J105" i="8" s="1"/>
  <c r="G105" i="8"/>
  <c r="F105" i="8"/>
  <c r="E105" i="8"/>
  <c r="K104" i="8"/>
  <c r="H104" i="8"/>
  <c r="J104" i="8" s="1"/>
  <c r="G104" i="8"/>
  <c r="F104" i="8"/>
  <c r="E104" i="8"/>
  <c r="K103" i="8"/>
  <c r="I103" i="8"/>
  <c r="H103" i="8"/>
  <c r="J103" i="8" s="1"/>
  <c r="G103" i="8"/>
  <c r="F103" i="8"/>
  <c r="E103" i="8"/>
  <c r="K102" i="8"/>
  <c r="H102" i="8"/>
  <c r="J102" i="8" s="1"/>
  <c r="G102" i="8"/>
  <c r="F102" i="8"/>
  <c r="E102" i="8"/>
  <c r="K101" i="8"/>
  <c r="I101" i="8"/>
  <c r="H101" i="8"/>
  <c r="J101" i="8" s="1"/>
  <c r="G101" i="8"/>
  <c r="F101" i="8"/>
  <c r="E101" i="8"/>
  <c r="K100" i="8"/>
  <c r="H100" i="8"/>
  <c r="J100" i="8" s="1"/>
  <c r="G100" i="8"/>
  <c r="F100" i="8"/>
  <c r="E100" i="8"/>
  <c r="K99" i="8"/>
  <c r="J99" i="8"/>
  <c r="I99" i="8"/>
  <c r="H99" i="8"/>
  <c r="G99" i="8"/>
  <c r="F99" i="8"/>
  <c r="E99" i="8"/>
  <c r="K97" i="8"/>
  <c r="K96" i="8"/>
  <c r="K95" i="8"/>
  <c r="K91" i="8"/>
  <c r="H91" i="8"/>
  <c r="J91" i="8" s="1"/>
  <c r="G91" i="8"/>
  <c r="F91" i="8"/>
  <c r="E91" i="8"/>
  <c r="K90" i="8"/>
  <c r="J90" i="8"/>
  <c r="I90" i="8"/>
  <c r="H90" i="8"/>
  <c r="G90" i="8"/>
  <c r="F90" i="8"/>
  <c r="E90" i="8"/>
  <c r="K89" i="8"/>
  <c r="I89" i="8"/>
  <c r="H89" i="8"/>
  <c r="J89" i="8" s="1"/>
  <c r="G89" i="8"/>
  <c r="F89" i="8"/>
  <c r="E89" i="8"/>
  <c r="K88" i="8"/>
  <c r="H88" i="8"/>
  <c r="J88" i="8" s="1"/>
  <c r="G88" i="8"/>
  <c r="F88" i="8"/>
  <c r="E88" i="8"/>
  <c r="K87" i="8"/>
  <c r="H87" i="8"/>
  <c r="J87" i="8" s="1"/>
  <c r="G87" i="8"/>
  <c r="F87" i="8"/>
  <c r="E87" i="8"/>
  <c r="K86" i="8"/>
  <c r="H86" i="8"/>
  <c r="J86" i="8" s="1"/>
  <c r="G86" i="8"/>
  <c r="F86" i="8"/>
  <c r="E86" i="8"/>
  <c r="K85" i="8"/>
  <c r="I85" i="8"/>
  <c r="H85" i="8"/>
  <c r="J85" i="8" s="1"/>
  <c r="G85" i="8"/>
  <c r="F85" i="8"/>
  <c r="E85" i="8"/>
  <c r="K84" i="8"/>
  <c r="H84" i="8"/>
  <c r="J84" i="8" s="1"/>
  <c r="G84" i="8"/>
  <c r="F84" i="8"/>
  <c r="E84" i="8"/>
  <c r="K83" i="8"/>
  <c r="J83" i="8"/>
  <c r="I83" i="8"/>
  <c r="H83" i="8"/>
  <c r="G83" i="8"/>
  <c r="F83" i="8"/>
  <c r="E83" i="8"/>
  <c r="K81" i="8"/>
  <c r="K80" i="8"/>
  <c r="K76" i="8"/>
  <c r="H76" i="8"/>
  <c r="J76" i="8" s="1"/>
  <c r="G76" i="8"/>
  <c r="F76" i="8"/>
  <c r="E76" i="8"/>
  <c r="K75" i="8"/>
  <c r="H75" i="8"/>
  <c r="J75" i="8" s="1"/>
  <c r="G75" i="8"/>
  <c r="F75" i="8"/>
  <c r="E75" i="8"/>
  <c r="K74" i="8"/>
  <c r="J74" i="8"/>
  <c r="I74" i="8"/>
  <c r="H74" i="8"/>
  <c r="G74" i="8"/>
  <c r="F74" i="8"/>
  <c r="E74" i="8"/>
  <c r="K73" i="8"/>
  <c r="I73" i="8"/>
  <c r="H73" i="8"/>
  <c r="J73" i="8" s="1"/>
  <c r="G73" i="8"/>
  <c r="F73" i="8"/>
  <c r="E73" i="8"/>
  <c r="K72" i="8"/>
  <c r="H72" i="8"/>
  <c r="J72" i="8" s="1"/>
  <c r="G72" i="8"/>
  <c r="F72" i="8"/>
  <c r="E72" i="8"/>
  <c r="K71" i="8"/>
  <c r="H71" i="8"/>
  <c r="I71" i="8" s="1"/>
  <c r="G71" i="8"/>
  <c r="F71" i="8"/>
  <c r="E71" i="8"/>
  <c r="K70" i="8"/>
  <c r="H70" i="8"/>
  <c r="J70" i="8" s="1"/>
  <c r="G70" i="8"/>
  <c r="F70" i="8"/>
  <c r="E70" i="8"/>
  <c r="T69" i="8"/>
  <c r="V69" i="8" s="1"/>
  <c r="S69" i="8"/>
  <c r="R69" i="8"/>
  <c r="Q69" i="8"/>
  <c r="K69" i="8"/>
  <c r="J69" i="8"/>
  <c r="H69" i="8"/>
  <c r="I69" i="8" s="1"/>
  <c r="G69" i="8"/>
  <c r="F69" i="8"/>
  <c r="E69" i="8"/>
  <c r="K68" i="8"/>
  <c r="H68" i="8"/>
  <c r="J68" i="8" s="1"/>
  <c r="G68" i="8"/>
  <c r="F68" i="8"/>
  <c r="E68" i="8"/>
  <c r="W67" i="8"/>
  <c r="W66" i="8"/>
  <c r="K66" i="8"/>
  <c r="W65" i="8"/>
  <c r="K65" i="8"/>
  <c r="W64" i="8"/>
  <c r="K64" i="8"/>
  <c r="U60" i="8"/>
  <c r="T60" i="8"/>
  <c r="V60" i="8" s="1"/>
  <c r="S60" i="8"/>
  <c r="R60" i="8"/>
  <c r="Q60" i="8"/>
  <c r="K60" i="8"/>
  <c r="H60" i="8"/>
  <c r="J60" i="8" s="1"/>
  <c r="G60" i="8"/>
  <c r="F60" i="8"/>
  <c r="E60" i="8"/>
  <c r="K59" i="8"/>
  <c r="H59" i="8"/>
  <c r="I59" i="8" s="1"/>
  <c r="G59" i="8"/>
  <c r="F59" i="8"/>
  <c r="E59" i="8"/>
  <c r="W58" i="8"/>
  <c r="K58" i="8"/>
  <c r="I58" i="8"/>
  <c r="H58" i="8"/>
  <c r="J58" i="8" s="1"/>
  <c r="G58" i="8"/>
  <c r="F58" i="8"/>
  <c r="E58" i="8"/>
  <c r="W57" i="8"/>
  <c r="K57" i="8"/>
  <c r="J57" i="8"/>
  <c r="H57" i="8"/>
  <c r="I57" i="8" s="1"/>
  <c r="G57" i="8"/>
  <c r="F57" i="8"/>
  <c r="E57" i="8"/>
  <c r="W56" i="8"/>
  <c r="K56" i="8"/>
  <c r="H56" i="8"/>
  <c r="J56" i="8" s="1"/>
  <c r="G56" i="8"/>
  <c r="F56" i="8"/>
  <c r="E56" i="8"/>
  <c r="W55" i="8"/>
  <c r="K55" i="8"/>
  <c r="H55" i="8"/>
  <c r="I55" i="8" s="1"/>
  <c r="G55" i="8"/>
  <c r="F55" i="8"/>
  <c r="E55" i="8"/>
  <c r="W54" i="8"/>
  <c r="K54" i="8"/>
  <c r="I54" i="8"/>
  <c r="H54" i="8"/>
  <c r="J54" i="8" s="1"/>
  <c r="G54" i="8"/>
  <c r="F54" i="8"/>
  <c r="E54" i="8"/>
  <c r="W53" i="8"/>
  <c r="K52" i="8"/>
  <c r="K51" i="8"/>
  <c r="K50" i="8"/>
  <c r="T49" i="8"/>
  <c r="U49" i="8" s="1"/>
  <c r="S49" i="8"/>
  <c r="R49" i="8"/>
  <c r="Q49" i="8"/>
  <c r="W47" i="8"/>
  <c r="W46" i="8"/>
  <c r="K46" i="8"/>
  <c r="H46" i="8"/>
  <c r="J46" i="8" s="1"/>
  <c r="G46" i="8"/>
  <c r="F46" i="8"/>
  <c r="E46" i="8"/>
  <c r="W45" i="8"/>
  <c r="K45" i="8"/>
  <c r="J45" i="8"/>
  <c r="I45" i="8"/>
  <c r="H45" i="8"/>
  <c r="G45" i="8"/>
  <c r="F45" i="8"/>
  <c r="E45" i="8"/>
  <c r="W44" i="8"/>
  <c r="K44" i="8"/>
  <c r="H44" i="8"/>
  <c r="J44" i="8" s="1"/>
  <c r="G44" i="8"/>
  <c r="F44" i="8"/>
  <c r="E44" i="8"/>
  <c r="J43" i="8"/>
  <c r="I43" i="8"/>
  <c r="H43" i="8"/>
  <c r="G43" i="8"/>
  <c r="F43" i="8"/>
  <c r="E43" i="8"/>
  <c r="K42" i="8"/>
  <c r="H42" i="8"/>
  <c r="J42" i="8" s="1"/>
  <c r="G42" i="8"/>
  <c r="F42" i="8"/>
  <c r="E42" i="8"/>
  <c r="K41" i="8"/>
  <c r="H41" i="8"/>
  <c r="J41" i="8" s="1"/>
  <c r="G41" i="8"/>
  <c r="F41" i="8"/>
  <c r="E41" i="8"/>
  <c r="V40" i="8"/>
  <c r="U40" i="8"/>
  <c r="T40" i="8"/>
  <c r="S40" i="8"/>
  <c r="R40" i="8"/>
  <c r="Q40" i="8"/>
  <c r="K40" i="8"/>
  <c r="H40" i="8"/>
  <c r="J40" i="8" s="1"/>
  <c r="G40" i="8"/>
  <c r="F40" i="8"/>
  <c r="E40" i="8"/>
  <c r="K39" i="8"/>
  <c r="H39" i="8"/>
  <c r="J39" i="8" s="1"/>
  <c r="G39" i="8"/>
  <c r="F39" i="8"/>
  <c r="E39" i="8"/>
  <c r="W38" i="8"/>
  <c r="K38" i="8"/>
  <c r="H38" i="8"/>
  <c r="J38" i="8" s="1"/>
  <c r="G38" i="8"/>
  <c r="F38" i="8"/>
  <c r="E38" i="8"/>
  <c r="W37" i="8"/>
  <c r="K37" i="8"/>
  <c r="H37" i="8"/>
  <c r="J37" i="8" s="1"/>
  <c r="G37" i="8"/>
  <c r="F37" i="8"/>
  <c r="E37" i="8"/>
  <c r="K36" i="8"/>
  <c r="J36" i="8"/>
  <c r="I36" i="8"/>
  <c r="H36" i="8"/>
  <c r="G36" i="8"/>
  <c r="F36" i="8"/>
  <c r="E36" i="8"/>
  <c r="K34" i="8"/>
  <c r="T33" i="8"/>
  <c r="V33" i="8" s="1"/>
  <c r="S33" i="8"/>
  <c r="R33" i="8"/>
  <c r="Q33" i="8"/>
  <c r="K33" i="8"/>
  <c r="K32" i="8"/>
  <c r="W31" i="8"/>
  <c r="K31" i="8"/>
  <c r="W30" i="8"/>
  <c r="K30" i="8"/>
  <c r="W29" i="8"/>
  <c r="K29" i="8"/>
  <c r="K28" i="8"/>
  <c r="T25" i="8"/>
  <c r="V25" i="8" s="1"/>
  <c r="S25" i="8"/>
  <c r="R25" i="8"/>
  <c r="Q25" i="8"/>
  <c r="K24" i="8"/>
  <c r="H24" i="8"/>
  <c r="J24" i="8" s="1"/>
  <c r="G24" i="8"/>
  <c r="F24" i="8"/>
  <c r="E24" i="8"/>
  <c r="W23" i="8"/>
  <c r="K23" i="8"/>
  <c r="H23" i="8"/>
  <c r="J23" i="8" s="1"/>
  <c r="G23" i="8"/>
  <c r="F23" i="8"/>
  <c r="E23" i="8"/>
  <c r="W22" i="8"/>
  <c r="H22" i="8"/>
  <c r="J22" i="8" s="1"/>
  <c r="G22" i="8"/>
  <c r="F22" i="8"/>
  <c r="E22" i="8"/>
  <c r="W21" i="8"/>
  <c r="K21" i="8"/>
  <c r="H21" i="8"/>
  <c r="I21" i="8" s="1"/>
  <c r="G21" i="8"/>
  <c r="F21" i="8"/>
  <c r="E21" i="8"/>
  <c r="K20" i="8"/>
  <c r="H20" i="8"/>
  <c r="J20" i="8" s="1"/>
  <c r="G20" i="8"/>
  <c r="F20" i="8"/>
  <c r="E20" i="8"/>
  <c r="K19" i="8"/>
  <c r="J19" i="8"/>
  <c r="I19" i="8"/>
  <c r="H19" i="8"/>
  <c r="G19" i="8"/>
  <c r="F19" i="8"/>
  <c r="E19" i="8"/>
  <c r="T17" i="8"/>
  <c r="V17" i="8" s="1"/>
  <c r="S17" i="8"/>
  <c r="R17" i="8"/>
  <c r="Q17" i="8"/>
  <c r="K17" i="8"/>
  <c r="K16" i="8"/>
  <c r="W15" i="8"/>
  <c r="K15" i="8"/>
  <c r="B8" i="8"/>
  <c r="B7" i="8"/>
  <c r="B6" i="8"/>
  <c r="B5" i="8"/>
  <c r="B9" i="8" s="1"/>
  <c r="B4" i="8"/>
  <c r="I38" i="8" l="1"/>
  <c r="I68" i="8"/>
  <c r="I87" i="8"/>
  <c r="J59" i="8"/>
  <c r="I70" i="8"/>
  <c r="J71" i="8"/>
  <c r="I75" i="8"/>
  <c r="I86" i="8"/>
  <c r="I91" i="8"/>
  <c r="I117" i="8"/>
  <c r="I132" i="8"/>
  <c r="I56" i="8"/>
  <c r="I23" i="8"/>
  <c r="I22" i="8"/>
  <c r="V49" i="8"/>
  <c r="J55" i="8"/>
  <c r="I102" i="8"/>
  <c r="I107" i="8"/>
  <c r="I115" i="8"/>
  <c r="I129" i="8"/>
  <c r="I105" i="8"/>
  <c r="F126" i="8"/>
  <c r="G126" i="8" s="1"/>
  <c r="F66" i="8"/>
  <c r="G66" i="8" s="1"/>
  <c r="F64" i="8"/>
  <c r="G64" i="8" s="1"/>
  <c r="F52" i="8"/>
  <c r="G52" i="8" s="1"/>
  <c r="R45" i="8"/>
  <c r="S45" i="8" s="1"/>
  <c r="R38" i="8"/>
  <c r="S38" i="8" s="1"/>
  <c r="F33" i="8"/>
  <c r="G33" i="8" s="1"/>
  <c r="R30" i="8"/>
  <c r="S30" i="8" s="1"/>
  <c r="F28" i="8"/>
  <c r="G28" i="8" s="1"/>
  <c r="R23" i="8"/>
  <c r="S23" i="8" s="1"/>
  <c r="F16" i="8"/>
  <c r="G16" i="8" s="1"/>
  <c r="R22" i="8"/>
  <c r="S22" i="8" s="1"/>
  <c r="F111" i="8"/>
  <c r="G111" i="8" s="1"/>
  <c r="F95" i="8"/>
  <c r="G95" i="8" s="1"/>
  <c r="R66" i="8"/>
  <c r="S66" i="8" s="1"/>
  <c r="R64" i="8"/>
  <c r="S64" i="8" s="1"/>
  <c r="R57" i="8"/>
  <c r="S57" i="8" s="1"/>
  <c r="R55" i="8"/>
  <c r="S55" i="8" s="1"/>
  <c r="R53" i="8"/>
  <c r="S53" i="8" s="1"/>
  <c r="F31" i="8"/>
  <c r="G31" i="8" s="1"/>
  <c r="F29" i="8"/>
  <c r="G29" i="8" s="1"/>
  <c r="F17" i="8"/>
  <c r="G17" i="8" s="1"/>
  <c r="F15" i="8"/>
  <c r="G15" i="8" s="1"/>
  <c r="F30" i="8"/>
  <c r="G30" i="8" s="1"/>
  <c r="R15" i="8"/>
  <c r="S15" i="8" s="1"/>
  <c r="F112" i="8"/>
  <c r="G112" i="8" s="1"/>
  <c r="F96" i="8"/>
  <c r="G96" i="8" s="1"/>
  <c r="F80" i="8"/>
  <c r="G80" i="8" s="1"/>
  <c r="R67" i="8"/>
  <c r="S67" i="8" s="1"/>
  <c r="F65" i="8"/>
  <c r="G65" i="8" s="1"/>
  <c r="F50" i="8"/>
  <c r="G50" i="8" s="1"/>
  <c r="R46" i="8"/>
  <c r="S46" i="8" s="1"/>
  <c r="R44" i="8"/>
  <c r="S44" i="8" s="1"/>
  <c r="R37" i="8"/>
  <c r="S37" i="8" s="1"/>
  <c r="R31" i="8"/>
  <c r="S31" i="8" s="1"/>
  <c r="R29" i="8"/>
  <c r="S29" i="8" s="1"/>
  <c r="R21" i="8"/>
  <c r="S21" i="8" s="1"/>
  <c r="F97" i="8"/>
  <c r="G97" i="8" s="1"/>
  <c r="F81" i="8"/>
  <c r="G81" i="8" s="1"/>
  <c r="R65" i="8"/>
  <c r="S65" i="8" s="1"/>
  <c r="R58" i="8"/>
  <c r="S58" i="8" s="1"/>
  <c r="R56" i="8"/>
  <c r="S56" i="8" s="1"/>
  <c r="R54" i="8"/>
  <c r="S54" i="8" s="1"/>
  <c r="F51" i="8"/>
  <c r="G51" i="8" s="1"/>
  <c r="R47" i="8"/>
  <c r="S47" i="8" s="1"/>
  <c r="F34" i="8"/>
  <c r="G34" i="8" s="1"/>
  <c r="F32" i="8"/>
  <c r="G32" i="8" s="1"/>
  <c r="U17" i="8"/>
  <c r="I40" i="8"/>
  <c r="I42" i="8"/>
  <c r="I133" i="8"/>
  <c r="U25" i="8"/>
  <c r="I20" i="8"/>
  <c r="J21" i="8"/>
  <c r="I24" i="8"/>
  <c r="U33" i="8"/>
  <c r="I37" i="8"/>
  <c r="I39" i="8"/>
  <c r="I41" i="8"/>
  <c r="I44" i="8"/>
  <c r="I46" i="8"/>
  <c r="I60" i="8"/>
  <c r="U69" i="8"/>
  <c r="I72" i="8"/>
  <c r="I76" i="8"/>
  <c r="I84" i="8"/>
  <c r="I88" i="8"/>
  <c r="I100" i="8"/>
  <c r="I104" i="8"/>
  <c r="I116" i="8"/>
  <c r="I120" i="8"/>
  <c r="I128" i="8"/>
</calcChain>
</file>

<file path=xl/sharedStrings.xml><?xml version="1.0" encoding="utf-8"?>
<sst xmlns="http://schemas.openxmlformats.org/spreadsheetml/2006/main" count="786" uniqueCount="328">
  <si>
    <t>PT-RQ32KEJ</t>
  </si>
  <si>
    <t>PT-RZ31KEJ</t>
  </si>
  <si>
    <t>PT-RZ21KEJ</t>
  </si>
  <si>
    <t>PT-RQ13KEJ</t>
  </si>
  <si>
    <t>PT-RZ12KEJ</t>
  </si>
  <si>
    <t>PT-MZ570EJ</t>
  </si>
  <si>
    <t>PT-MZ570LEJ</t>
  </si>
  <si>
    <t>PT-MW530EJ</t>
  </si>
  <si>
    <t>PT-RZ970WEJ</t>
  </si>
  <si>
    <t>PT-RZ660WEJ</t>
  </si>
  <si>
    <t>PT-RZ770WEJ</t>
  </si>
  <si>
    <t>PT-VZ580EJ</t>
  </si>
  <si>
    <t>PT-RS30KEJ</t>
  </si>
  <si>
    <t>PT-RQ22KEJ</t>
  </si>
  <si>
    <t>PT-RS20KEJ</t>
  </si>
  <si>
    <t>PT-RS11KEJ</t>
  </si>
  <si>
    <t>PT-EZ770ZLEJ</t>
  </si>
  <si>
    <t>PT-EZ770ZEJ</t>
  </si>
  <si>
    <t>PT-EW730ZLEJ</t>
  </si>
  <si>
    <t>PT-EW730ZEJ</t>
  </si>
  <si>
    <t>PT-EX800ZLEJ</t>
  </si>
  <si>
    <t>PT-EX800ZEJ</t>
  </si>
  <si>
    <t>PT-EZ57EJ</t>
  </si>
  <si>
    <t>PT-EX520EJ</t>
  </si>
  <si>
    <t>PT-EX520LEJ</t>
  </si>
  <si>
    <t>PT-EX620EJ</t>
  </si>
  <si>
    <t>PT-EX620LEJ</t>
  </si>
  <si>
    <t>PT-EW550EJ</t>
  </si>
  <si>
    <t>PT-EW550LEJ</t>
  </si>
  <si>
    <t>PT-EW650EJ</t>
  </si>
  <si>
    <t>PT-EW650LEJ</t>
  </si>
  <si>
    <t>PT-EZ590EJ</t>
  </si>
  <si>
    <t>PT-EZ590LEJ</t>
  </si>
  <si>
    <t>PT-MZ770EJ</t>
  </si>
  <si>
    <t>PT-MZ770LEJ</t>
  </si>
  <si>
    <t>PT-MZ770LBEJ</t>
  </si>
  <si>
    <t>PT-MW730EJ</t>
  </si>
  <si>
    <t>PT-MZ670EJ</t>
  </si>
  <si>
    <t>PT-MZ670LEJ</t>
  </si>
  <si>
    <t>PT-MZ670LBEJ</t>
  </si>
  <si>
    <t>PT-MW630EJ</t>
  </si>
  <si>
    <t>PT-RX110WEJ</t>
  </si>
  <si>
    <t>PT-RW930WEJ</t>
  </si>
  <si>
    <t>PT-RZ870BEJ</t>
  </si>
  <si>
    <t>PT-RW620WEJ</t>
  </si>
  <si>
    <t>PT-RW730WEJ</t>
  </si>
  <si>
    <t>PT-RZ570BEJ</t>
  </si>
  <si>
    <t>PT-RZ575EJ</t>
  </si>
  <si>
    <t>PT-FZ570EJ</t>
  </si>
  <si>
    <t>PT-FW530EJ</t>
  </si>
  <si>
    <t>PT-VZ585NEJ</t>
  </si>
  <si>
    <t>PT-VZ470AJ</t>
  </si>
  <si>
    <t>PT-VW545NEJ</t>
  </si>
  <si>
    <t>PT-VW540EJ</t>
  </si>
  <si>
    <t>PT-VX615NEJ</t>
  </si>
  <si>
    <t>PT-VX610EJ</t>
  </si>
  <si>
    <t>PT-VX430EJ</t>
  </si>
  <si>
    <t>PT-VW360EJ</t>
  </si>
  <si>
    <t>PT-JW130GBE</t>
  </si>
  <si>
    <t>PT-JW130GWE</t>
  </si>
  <si>
    <t>PT-JW130FBE</t>
  </si>
  <si>
    <t>PT-JW130FWE</t>
  </si>
  <si>
    <t>PT-JX200FBE</t>
  </si>
  <si>
    <t>PT-JX200FWE</t>
  </si>
  <si>
    <t>PT-JX200GWE</t>
  </si>
  <si>
    <t>PT-JX200GBE</t>
  </si>
  <si>
    <t>PT-RQ32YLE</t>
  </si>
  <si>
    <t>PT-RQ32YRE</t>
  </si>
  <si>
    <t>PT-RZ120BEJ</t>
  </si>
  <si>
    <t>PT-RZ120WEJ</t>
  </si>
  <si>
    <t>PT-RZ120LBEJ</t>
  </si>
  <si>
    <t>PT-RZ120LWEJ</t>
  </si>
  <si>
    <t>4K+</t>
  </si>
  <si>
    <t>WUXGA</t>
  </si>
  <si>
    <t>WXGA</t>
  </si>
  <si>
    <t>XGA</t>
  </si>
  <si>
    <t>ET-D75LE10</t>
  </si>
  <si>
    <t>ET-D75LE20</t>
  </si>
  <si>
    <t>ET-D75LE30</t>
  </si>
  <si>
    <t>ET-D75LE40</t>
  </si>
  <si>
    <t>ET-D75LE6</t>
  </si>
  <si>
    <t>ET-D75LE8</t>
  </si>
  <si>
    <t>ET-D75LE95</t>
  </si>
  <si>
    <t>ET-D75MKS10</t>
  </si>
  <si>
    <t>ET-PLF10</t>
  </si>
  <si>
    <t>ET-D75MC1</t>
  </si>
  <si>
    <t>ET-D3LES20</t>
  </si>
  <si>
    <t>ET-D3LEW10</t>
  </si>
  <si>
    <t>ET-D3LET30</t>
  </si>
  <si>
    <t>ET-D3LET40</t>
  </si>
  <si>
    <t>ET-D3LEW50</t>
  </si>
  <si>
    <t>ET-D3LEW60</t>
  </si>
  <si>
    <t>ET-D3LET80</t>
  </si>
  <si>
    <t>ET-D3LEF70</t>
  </si>
  <si>
    <t>ET-DLE035</t>
  </si>
  <si>
    <t>ET-DLE055</t>
  </si>
  <si>
    <t>ET-DLE060</t>
  </si>
  <si>
    <t>ET-DLE085</t>
  </si>
  <si>
    <t>ET-DLE105</t>
  </si>
  <si>
    <t>ET-DLE150</t>
  </si>
  <si>
    <t>ET-DLE170</t>
  </si>
  <si>
    <t>ET-DLE250</t>
  </si>
  <si>
    <t>ET-DLE350</t>
  </si>
  <si>
    <t>ET-DLE450</t>
  </si>
  <si>
    <t>ET-ELS20</t>
  </si>
  <si>
    <t>ET-ELT22</t>
  </si>
  <si>
    <t>ET-ELT23</t>
  </si>
  <si>
    <t>ET-ELT30</t>
  </si>
  <si>
    <t>ET-ELT31</t>
  </si>
  <si>
    <t>ET-ELW20</t>
  </si>
  <si>
    <t>ET-ELW21</t>
  </si>
  <si>
    <t>ET-ELW22</t>
  </si>
  <si>
    <t>ET-ELW30</t>
  </si>
  <si>
    <t>ET-ELW31</t>
  </si>
  <si>
    <t>PT-VMZ60EJ</t>
  </si>
  <si>
    <t>PT-VMZ50EJ</t>
  </si>
  <si>
    <t>PT-VMZ40EJ</t>
  </si>
  <si>
    <t>PT-VMZ60BEJ</t>
  </si>
  <si>
    <t>PT-VMW60EJ</t>
  </si>
  <si>
    <t>PT-VMW50EJ</t>
  </si>
  <si>
    <t>ET-D3LEU100</t>
  </si>
  <si>
    <t>ET-D3LEW200</t>
  </si>
  <si>
    <t>ET-DLE020</t>
  </si>
  <si>
    <t>PT-MZ10KLBEJ</t>
  </si>
  <si>
    <t>PT-MZ10KLWEJ</t>
  </si>
  <si>
    <t>PT-MZ13KLBEJ</t>
  </si>
  <si>
    <t>PT-MZ13KLWEJ</t>
  </si>
  <si>
    <t>PT-MZ16KLBEJ</t>
  </si>
  <si>
    <t>PT-MZ16KLWEJ</t>
  </si>
  <si>
    <t>PT-RCQ10BEJ</t>
  </si>
  <si>
    <t>PT-RCQ10WEJ</t>
  </si>
  <si>
    <t>PT-RCQ80BEJ</t>
  </si>
  <si>
    <t>PT-RCQ80WEJ</t>
  </si>
  <si>
    <t>2715x1697</t>
  </si>
  <si>
    <t>ET-EMW200</t>
  </si>
  <si>
    <t>ET-EMW300</t>
  </si>
  <si>
    <t>ET-EMW400</t>
  </si>
  <si>
    <t>ET-EMW500</t>
  </si>
  <si>
    <t>ET-EMS600</t>
  </si>
  <si>
    <t>ET-EMT700</t>
  </si>
  <si>
    <t>ET-EMT800</t>
  </si>
  <si>
    <t>MODELLO</t>
  </si>
  <si>
    <t>RISOLUZIONE</t>
  </si>
  <si>
    <t>OTTICA</t>
  </si>
  <si>
    <t>3 LCD LASER BLU OTTICA FISSA</t>
  </si>
  <si>
    <t>1DLP LASER BLU OTTICA FISSA</t>
  </si>
  <si>
    <t>3 LCD LAMPADA PORTATILI</t>
  </si>
  <si>
    <t>ET-D3QW300</t>
  </si>
  <si>
    <t>ET-D3QS400</t>
  </si>
  <si>
    <t>ET-D3QT500</t>
  </si>
  <si>
    <t>ET-D3QT600</t>
  </si>
  <si>
    <t>ET-D3QT700</t>
  </si>
  <si>
    <t>ET-D3QT800</t>
  </si>
  <si>
    <t>1.1 - 1.7:1</t>
  </si>
  <si>
    <t>PT-TX440</t>
  </si>
  <si>
    <t>PT-TX350</t>
  </si>
  <si>
    <t>PT-TW380</t>
  </si>
  <si>
    <t>PT-TW381R</t>
  </si>
  <si>
    <t>PT-LB426</t>
  </si>
  <si>
    <t>PT-LB386</t>
  </si>
  <si>
    <t>PT-LB356</t>
  </si>
  <si>
    <t>PT-LB306</t>
  </si>
  <si>
    <t>PT-LW376</t>
  </si>
  <si>
    <t>PT-LW336</t>
  </si>
  <si>
    <t>PT-RZ990BEJ</t>
  </si>
  <si>
    <t>PT-RZ890BEJ</t>
  </si>
  <si>
    <t>PT-RZ790BEJ</t>
  </si>
  <si>
    <t>PT-RZ690BEJ</t>
  </si>
  <si>
    <t>INSERIRE BASE, DISTANZA E LUCE AMBIENTE</t>
  </si>
  <si>
    <t>LA FUNZIONE DI QUESTO FILE E' SOLO INDICATIVA. VERIFICARE IL PROGETTO IN RELAZIONE AL TIPO DI OTTICA E DI MODALITA' DI INSTALLAZIONE</t>
  </si>
  <si>
    <t>PT-RQ50K</t>
  </si>
  <si>
    <t>BASE SCHERMO</t>
  </si>
  <si>
    <t>ISTRUZIONI</t>
  </si>
  <si>
    <t>RISULTATO</t>
  </si>
  <si>
    <t>* Ottica inclusa con il proiettore (ET-DLE170 / ET-ELS20)</t>
  </si>
  <si>
    <t>PREZZI DI LISTINO SUGGERITI AL PUBBLICO IVA ESCLUSA</t>
  </si>
  <si>
    <t>DISTANZA</t>
  </si>
  <si>
    <t>Inserire BASE e DISTANZA in METRI</t>
  </si>
  <si>
    <t>Le celle VERDI indicano che l'ottica è corretta</t>
  </si>
  <si>
    <t>Prezzi di listino suggeriti al pubblico IVA Esclusa</t>
  </si>
  <si>
    <t>ALTEZZ A SCHERMO 16:9</t>
  </si>
  <si>
    <t>Inserire LUCE AMBIENTE</t>
  </si>
  <si>
    <t>Le celle ARANCIONI indicano che l'ottica ha un 10% di scarto rispetto alla richiesta</t>
  </si>
  <si>
    <t>ALTEZZA SCHERMO 16:10</t>
  </si>
  <si>
    <t>POTENZA</t>
  </si>
  <si>
    <t>Indica la potenza in lumens del proiettore</t>
  </si>
  <si>
    <t>DIST. MIN</t>
  </si>
  <si>
    <t>Indica la distanza mimina per ottenere la base di schermo desiderata</t>
  </si>
  <si>
    <t>DIAGONALE SCHERMO 16:9</t>
  </si>
  <si>
    <t>indica la risoluzione del proiettore</t>
  </si>
  <si>
    <t>DIST. MAX</t>
  </si>
  <si>
    <t>Indica la distanza massima per ottenere la base di schermo desiderata</t>
  </si>
  <si>
    <t>DIAGONALE SCHERMO 16:10</t>
  </si>
  <si>
    <t>ILLUMINAMENTO</t>
  </si>
  <si>
    <t>indica la quantità di lux presenti sullo schermo (proiettando bianco)</t>
  </si>
  <si>
    <t>RAPPORTO OTTICA</t>
  </si>
  <si>
    <t>CONTRASTO</t>
  </si>
  <si>
    <t>indica il rapporto di contrasto indicativo con la luce ambientale misurata</t>
  </si>
  <si>
    <t>METRI² SCHERMO</t>
  </si>
  <si>
    <t>BASE MINIMA</t>
  </si>
  <si>
    <t>Indica lo schermo più piccolo realizzabile dalla distanza selezionata</t>
  </si>
  <si>
    <t>LUCE AMBIENTE MISURATA</t>
  </si>
  <si>
    <t>BASE MASSIMA</t>
  </si>
  <si>
    <t>Indica lo schermo più grande realizzabile dalla distanza selezionata</t>
  </si>
  <si>
    <t>OTTICHE INTERCAMBIABILI</t>
  </si>
  <si>
    <t>OTTICHE INTEGRATE</t>
  </si>
  <si>
    <t>3 LCD OTTICHE INTERCAMBIABILI LASER BLU WUXGA - OTTICHE MOTORIZZATE -  LENS SHIFT V/O - HD-BASET</t>
  </si>
  <si>
    <t>PESO</t>
  </si>
  <si>
    <t>RUMOROSITA'</t>
  </si>
  <si>
    <t>L x A x P mm</t>
  </si>
  <si>
    <t>LISTINO</t>
  </si>
  <si>
    <t>560x205x443</t>
  </si>
  <si>
    <t>PT-FRZ50EJ</t>
  </si>
  <si>
    <t>498x168x492</t>
  </si>
  <si>
    <t>RAPPORTO  OTTICA</t>
  </si>
  <si>
    <t>INTEGRATA</t>
  </si>
  <si>
    <t>1,46 - 2,94:1</t>
  </si>
  <si>
    <t>0.764:1</t>
  </si>
  <si>
    <t>0.786 - 0.983:1</t>
  </si>
  <si>
    <t>1.21 - 1.66:1</t>
  </si>
  <si>
    <t>399x133x348</t>
  </si>
  <si>
    <t>PT-RX110BEJ</t>
  </si>
  <si>
    <t>ET-ELS20*</t>
  </si>
  <si>
    <t>1.61 - 2.76:1</t>
  </si>
  <si>
    <t>Inclusa</t>
  </si>
  <si>
    <t>PT-RX110LBEJ</t>
  </si>
  <si>
    <t>2.72 - 4.48:1</t>
  </si>
  <si>
    <t>4.44 - 7.12:1</t>
  </si>
  <si>
    <t>PT-RX110LWEJ</t>
  </si>
  <si>
    <t>1.09-1.77:1</t>
  </si>
  <si>
    <t>PT-RW930BEJ</t>
  </si>
  <si>
    <t>1DLP LASER BLU OTTICHE INTERCAMBIABILI 4K / WUXGA OTTICHE MOTORIZZATE / EDGE BLENDING -  LENS SHIFT V/O - HD-BASET</t>
  </si>
  <si>
    <t>PT-RW930LBEJ</t>
  </si>
  <si>
    <t>3LCD LAMPADA WUXGA</t>
  </si>
  <si>
    <t>498x200x581</t>
  </si>
  <si>
    <t>PT-RW930LWEJ</t>
  </si>
  <si>
    <t>389x125x332</t>
  </si>
  <si>
    <t>PT-RZ970BEJ</t>
  </si>
  <si>
    <t>PT-RZ970LBEJ</t>
  </si>
  <si>
    <t>PT-RZ970LWEJ</t>
  </si>
  <si>
    <t>PT-RZ870LBEJ</t>
  </si>
  <si>
    <t>3LCD LAMPADA WXGA</t>
  </si>
  <si>
    <t>PT-RZ870LWEJ</t>
  </si>
  <si>
    <t>0.280 - 0.299:1</t>
  </si>
  <si>
    <t>PT-RZ870WEJ</t>
  </si>
  <si>
    <t>0.380:1</t>
  </si>
  <si>
    <t>PT-RZ770BEJ</t>
  </si>
  <si>
    <t>0.785:1</t>
  </si>
  <si>
    <t>0.600 - 0.801:1</t>
  </si>
  <si>
    <t>PT-RZ770LBEJ</t>
  </si>
  <si>
    <t>0.782 - 0.977:1</t>
  </si>
  <si>
    <t>1.08-1.76:1</t>
  </si>
  <si>
    <t>PT-RZ770LWEJ</t>
  </si>
  <si>
    <t>0.978 - 1.32:1</t>
  </si>
  <si>
    <t>PT-RW730BEJ</t>
  </si>
  <si>
    <t>1.30 - 1.89:1</t>
  </si>
  <si>
    <t>3LCD LAMPADA XGA</t>
  </si>
  <si>
    <t>ET-DLE170*</t>
  </si>
  <si>
    <t>1.71 - 2.41:1</t>
  </si>
  <si>
    <t>PT-RW730LBEJ</t>
  </si>
  <si>
    <t>2.27 - 3.62:1</t>
  </si>
  <si>
    <t>PT-RW730LWEJ</t>
  </si>
  <si>
    <t>3.58 - 5.45:1</t>
  </si>
  <si>
    <t>PT-RZ660BEJ</t>
  </si>
  <si>
    <t>5.36 - 8.58:1</t>
  </si>
  <si>
    <t>352x98x279</t>
  </si>
  <si>
    <t>PT-RZ660LBEJ</t>
  </si>
  <si>
    <t>3 LCD ALTA LUMINOSITA' LASER BLU WUXGA - OTTICHE MOTORIZZATE 10 MEMORIE / EDGE BLENDING</t>
  </si>
  <si>
    <t>PT-RZ660LWEJ</t>
  </si>
  <si>
    <t>1.2 - 1.9:1</t>
  </si>
  <si>
    <t>PT-RW620BEJ</t>
  </si>
  <si>
    <t>650x185x440</t>
  </si>
  <si>
    <t>PT-RW620LBEJ</t>
  </si>
  <si>
    <t>PT-RW620LWEJ</t>
  </si>
  <si>
    <t>335x96x252</t>
  </si>
  <si>
    <t>0.48 - 0.55:1</t>
  </si>
  <si>
    <t>0.55 - 0.69:1</t>
  </si>
  <si>
    <t>0.69 - 0.95:1</t>
  </si>
  <si>
    <t>0.950 - 1.36:1</t>
  </si>
  <si>
    <t>1.35 - 2.10:1</t>
  </si>
  <si>
    <t>2.10 - 4.14:1</t>
  </si>
  <si>
    <t>4.14 - 7.40:1</t>
  </si>
  <si>
    <t>1.48-1.78:1</t>
  </si>
  <si>
    <t>3 DLP LASER BLU 4K+</t>
  </si>
  <si>
    <t>PT-MW730LEJ</t>
  </si>
  <si>
    <t>700x418x1070</t>
  </si>
  <si>
    <t>335x134x329</t>
  </si>
  <si>
    <t>598x270x725</t>
  </si>
  <si>
    <t>578x324x740</t>
  </si>
  <si>
    <t>0.39:1</t>
  </si>
  <si>
    <t>PT-MW630LEJ</t>
  </si>
  <si>
    <t>0.397:1</t>
  </si>
  <si>
    <t>0,46:1</t>
  </si>
  <si>
    <t>0.746:1</t>
  </si>
  <si>
    <t>0.991 - 1.18:1</t>
  </si>
  <si>
    <t>1.39 - 1.79:1</t>
  </si>
  <si>
    <t>PT-MW530LEJ</t>
  </si>
  <si>
    <t>1.79 - 2.59:1</t>
  </si>
  <si>
    <t>2.58 - 5.00:1</t>
  </si>
  <si>
    <t>4.95 - 7.91:1</t>
  </si>
  <si>
    <t>7.87 - 14.8:1</t>
  </si>
  <si>
    <t>3 DLP LASER BLU 4K+ / OTTICHE MOTORIZZATE STEP MOTOR CON MEMORIE</t>
  </si>
  <si>
    <t>PT-RZ570WEJ</t>
  </si>
  <si>
    <t>0.693 - 0.913:1</t>
  </si>
  <si>
    <t>1.35 - 1.84:1</t>
  </si>
  <si>
    <t>4.94 - 7.94</t>
  </si>
  <si>
    <t>3 DLP LASER BLU WUXGA</t>
  </si>
  <si>
    <t>0.364:1</t>
  </si>
  <si>
    <t>0.370:1</t>
  </si>
  <si>
    <t>0.695:1</t>
  </si>
  <si>
    <t>0.924 - 1.10:1</t>
  </si>
  <si>
    <t>1.30 - 1.67:1</t>
  </si>
  <si>
    <t>1.67 - 2.41:1</t>
  </si>
  <si>
    <t>2.40 - 4.66:1</t>
  </si>
  <si>
    <t>4.62 - 7.38:1</t>
  </si>
  <si>
    <t>7.34 - 13.8:1</t>
  </si>
  <si>
    <t>3 DLP LASER BLU WUXGA / OTTICHE MOTORIZZATE STEP MOTOR CON MEMORIE</t>
  </si>
  <si>
    <t>0.645 - 0.850:1</t>
  </si>
  <si>
    <t>1.26 - 1.72:1</t>
  </si>
  <si>
    <t>4.61 - 7.41:1</t>
  </si>
  <si>
    <t>3 DLP RQ50 LASER BLUE/ROSSO</t>
  </si>
  <si>
    <t>4096x2160</t>
  </si>
  <si>
    <t>720x445x1070</t>
  </si>
  <si>
    <t>1.43 - 2.09:1</t>
  </si>
  <si>
    <t>2.0 - 3.4:1</t>
  </si>
  <si>
    <t>2.69 - 3.88:1</t>
  </si>
  <si>
    <t>3.89 - 5.47:1</t>
  </si>
  <si>
    <t>5.97 - 7.76:1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</si>
</sst>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\ &quot;€&quot;"/>
    <numFmt numFmtId="165" formatCode="&quot;\&quot;#,##0.00;[Red]&quot;\&quot;\-#,##0.00"/>
    <numFmt numFmtId="168" formatCode="0.00\ &quot;m&quot;"/>
    <numFmt numFmtId="169" formatCode="0&quot;''&quot;"/>
    <numFmt numFmtId="170" formatCode="0.000&quot;:1&quot;"/>
    <numFmt numFmtId="171" formatCode="0.0&quot; m²&quot;"/>
    <numFmt numFmtId="172" formatCode="#,###&quot; lux&quot;"/>
    <numFmt numFmtId="173" formatCode="#.0\ &quot;:1&quot;"/>
    <numFmt numFmtId="174" formatCode="#.#\ &quot;kg&quot;"/>
    <numFmt numFmtId="175" formatCode="#\ &quot;dB&quot;"/>
    <numFmt numFmtId="176" formatCode="#\ &quot;:1&quot;"/>
    <numFmt numFmtId="177" formatCode="#,##0\ &quot;lm&quot;"/>
    <numFmt numFmtId="178" formatCode="0\ &quot;''&quot;"/>
    <numFmt numFmtId="179" formatCode="#.0\ &quot;kg&quot;"/>
    <numFmt numFmtId="180" formatCode="#,##0.00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rgb="FF0070C0"/>
      </left>
      <right/>
      <top style="medium">
        <color rgb="FF0070C0"/>
      </top>
      <bottom style="thin">
        <color theme="0" tint="-0.14999847407452621"/>
      </bottom>
      <diagonal/>
    </border>
    <border>
      <left/>
      <right style="medium">
        <color rgb="FF0070C0"/>
      </right>
      <top style="medium">
        <color rgb="FF0070C0"/>
      </top>
      <bottom style="thin">
        <color theme="0" tint="-0.149998474074526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0070C0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4659260841701"/>
      </left>
      <right style="medium">
        <color rgb="FF007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medium">
        <color rgb="FF0070C0"/>
      </left>
      <right/>
      <top style="thin">
        <color theme="0" tint="-0.14999847407452621"/>
      </top>
      <bottom style="medium">
        <color rgb="FF0070C0"/>
      </bottom>
      <diagonal/>
    </border>
    <border>
      <left style="thin">
        <color theme="0" tint="-0.24994659260841701"/>
      </left>
      <right style="medium">
        <color rgb="FF0070C0"/>
      </right>
      <top style="thin">
        <color theme="0" tint="-0.24994659260841701"/>
      </top>
      <bottom style="medium">
        <color rgb="FF0070C0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0" fontId="1" fillId="0" borderId="1" applyNumberFormat="0" applyProtection="0">
      <alignment horizontal="left" vertical="center" indent="1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40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165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0" fontId="2" fillId="0" borderId="0"/>
  </cellStyleXfs>
  <cellXfs count="73">
    <xf numFmtId="0" fontId="0" fillId="0" borderId="0" xfId="0"/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164" fontId="5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168" fontId="6" fillId="5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center" vertical="center" wrapText="1"/>
    </xf>
    <xf numFmtId="168" fontId="6" fillId="6" borderId="4" xfId="0" applyNumberFormat="1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168" fontId="7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169" fontId="7" fillId="0" borderId="6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12" xfId="0" applyFont="1" applyBorder="1" applyAlignment="1">
      <alignment horizontal="left" vertical="center" wrapText="1"/>
    </xf>
    <xf numFmtId="170" fontId="7" fillId="0" borderId="6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171" fontId="7" fillId="0" borderId="6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172" fontId="7" fillId="7" borderId="1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wrapText="1"/>
    </xf>
    <xf numFmtId="172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72" fontId="7" fillId="0" borderId="4" xfId="0" applyNumberFormat="1" applyFont="1" applyBorder="1" applyAlignment="1">
      <alignment horizontal="center" vertical="center" wrapText="1"/>
    </xf>
    <xf numFmtId="173" fontId="7" fillId="0" borderId="4" xfId="0" applyNumberFormat="1" applyFont="1" applyBorder="1" applyAlignment="1">
      <alignment horizontal="center" vertical="center"/>
    </xf>
    <xf numFmtId="174" fontId="7" fillId="0" borderId="4" xfId="0" applyNumberFormat="1" applyFont="1" applyBorder="1" applyAlignment="1">
      <alignment horizontal="center" vertical="center"/>
    </xf>
    <xf numFmtId="175" fontId="7" fillId="0" borderId="4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/>
    </xf>
    <xf numFmtId="0" fontId="9" fillId="9" borderId="18" xfId="0" applyFont="1" applyFill="1" applyBorder="1" applyAlignment="1">
      <alignment horizontal="center" vertical="center" wrapText="1"/>
    </xf>
    <xf numFmtId="0" fontId="9" fillId="10" borderId="17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vertical="center" wrapText="1"/>
    </xf>
    <xf numFmtId="168" fontId="7" fillId="6" borderId="4" xfId="0" applyNumberFormat="1" applyFont="1" applyFill="1" applyBorder="1" applyAlignment="1">
      <alignment horizontal="center" vertical="center"/>
    </xf>
    <xf numFmtId="168" fontId="6" fillId="6" borderId="4" xfId="0" applyNumberFormat="1" applyFont="1" applyFill="1" applyBorder="1" applyAlignment="1">
      <alignment horizontal="center" vertical="center"/>
    </xf>
    <xf numFmtId="168" fontId="6" fillId="5" borderId="4" xfId="0" applyNumberFormat="1" applyFont="1" applyFill="1" applyBorder="1" applyAlignment="1">
      <alignment horizontal="center" vertical="center"/>
    </xf>
    <xf numFmtId="168" fontId="7" fillId="5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3" fontId="7" fillId="0" borderId="22" xfId="0" applyNumberFormat="1" applyFont="1" applyBorder="1" applyAlignment="1">
      <alignment horizontal="center" vertical="center"/>
    </xf>
    <xf numFmtId="178" fontId="7" fillId="0" borderId="22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177" fontId="7" fillId="0" borderId="17" xfId="0" applyNumberFormat="1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/>
    </xf>
    <xf numFmtId="179" fontId="7" fillId="0" borderId="4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3" fontId="7" fillId="0" borderId="4" xfId="0" quotePrefix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80" fontId="7" fillId="0" borderId="0" xfId="0" applyNumberFormat="1" applyFont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8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3" borderId="0" xfId="0" applyFont="1" applyFill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</cellXfs>
  <cellStyles count="35">
    <cellStyle name="AutoFormat-Optionen" xfId="2" xr:uid="{00000000-0005-0000-0000-000000000000}"/>
    <cellStyle name="Dezimal [0] 2" xfId="5" xr:uid="{00000000-0005-0000-0000-000001000000}"/>
    <cellStyle name="Dezimal [0] 3" xfId="6" xr:uid="{00000000-0005-0000-0000-000002000000}"/>
    <cellStyle name="Komma 2" xfId="7" xr:uid="{00000000-0005-0000-0000-000003000000}"/>
    <cellStyle name="Migliaia [0] 2" xfId="4" xr:uid="{00000000-0005-0000-0000-000004000000}"/>
    <cellStyle name="Migliaia 2" xfId="3" xr:uid="{00000000-0005-0000-0000-000005000000}"/>
    <cellStyle name="Migliaia 3" xfId="29" xr:uid="{00000000-0005-0000-0000-000006000000}"/>
    <cellStyle name="Migliaia 4" xfId="32" xr:uid="{00000000-0005-0000-0000-000007000000}"/>
    <cellStyle name="Migliaia 5" xfId="30" xr:uid="{00000000-0005-0000-0000-000008000000}"/>
    <cellStyle name="Migliaia 6" xfId="31" xr:uid="{00000000-0005-0000-0000-000009000000}"/>
    <cellStyle name="Migliaia 7" xfId="33" xr:uid="{00000000-0005-0000-0000-00000A000000}"/>
    <cellStyle name="Millares [0]_PVDE Bulletin FY10_Q4 Prices_Dec27" xfId="8" xr:uid="{00000000-0005-0000-0000-00000B000000}"/>
    <cellStyle name="Normal 2" xfId="34" xr:uid="{7366BB2D-B45C-4AE8-8D50-966CD5D2BF61}"/>
    <cellStyle name="Normale" xfId="0" builtinId="0"/>
    <cellStyle name="Normale 2" xfId="1" xr:uid="{00000000-0005-0000-0000-00000D000000}"/>
    <cellStyle name="Percentuale 2" xfId="9" xr:uid="{00000000-0005-0000-0000-00000E000000}"/>
    <cellStyle name="Prozent 2" xfId="10" xr:uid="{00000000-0005-0000-0000-00000F000000}"/>
    <cellStyle name="Prozent 3" xfId="11" xr:uid="{00000000-0005-0000-0000-000010000000}"/>
    <cellStyle name="SAPBEXstdItem" xfId="12" xr:uid="{00000000-0005-0000-0000-000011000000}"/>
    <cellStyle name="Standard 2" xfId="13" xr:uid="{00000000-0005-0000-0000-000012000000}"/>
    <cellStyle name="Standard 3" xfId="14" xr:uid="{00000000-0005-0000-0000-000013000000}"/>
    <cellStyle name="Standard 5" xfId="15" xr:uid="{00000000-0005-0000-0000-000014000000}"/>
    <cellStyle name="Standard_PBITS price list Q4FY2009" xfId="16" xr:uid="{00000000-0005-0000-0000-000015000000}"/>
    <cellStyle name="パーセント 2" xfId="17" xr:uid="{00000000-0005-0000-0000-000017000000}"/>
    <cellStyle name="桁区切り [0.00] 2" xfId="18" xr:uid="{00000000-0005-0000-0000-000018000000}"/>
    <cellStyle name="桁区切り [0.00] 3" xfId="19" xr:uid="{00000000-0005-0000-0000-000019000000}"/>
    <cellStyle name="桁区切り 2" xfId="20" xr:uid="{00000000-0005-0000-0000-00001A000000}"/>
    <cellStyle name="桁区切り 3" xfId="21" xr:uid="{00000000-0005-0000-0000-00001B000000}"/>
    <cellStyle name="桁区切り 4" xfId="22" xr:uid="{00000000-0005-0000-0000-00001C000000}"/>
    <cellStyle name="桁区切り 5" xfId="23" xr:uid="{00000000-0005-0000-0000-00001D000000}"/>
    <cellStyle name="標準 2" xfId="24" xr:uid="{00000000-0005-0000-0000-00001E000000}"/>
    <cellStyle name="標準 2 3" xfId="25" xr:uid="{00000000-0005-0000-0000-00001F000000}"/>
    <cellStyle name="標準 3" xfId="26" xr:uid="{00000000-0005-0000-0000-000020000000}"/>
    <cellStyle name="標準_FY05 B.P Projector Price List idea_10-12月　価格決裁(集計）" xfId="27" xr:uid="{00000000-0005-0000-0000-000021000000}"/>
    <cellStyle name="通貨 [0.00] 2" xfId="28" xr:uid="{00000000-0005-0000-0000-000022000000}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ill>
        <patternFill>
          <bgColor theme="7" tint="0.59996337778862885"/>
        </patternFill>
      </fill>
      <border>
        <left style="thin">
          <color rgb="FFFFC000"/>
        </left>
        <right style="thin">
          <color rgb="FFFFC000"/>
        </right>
        <top style="thin">
          <color rgb="FFFFC000"/>
        </top>
        <bottom style="thin">
          <color rgb="FFFFC000"/>
        </bottom>
        <vertical/>
        <horizontal/>
      </border>
    </dxf>
    <dxf>
      <fill>
        <patternFill>
          <bgColor theme="7" tint="0.59996337778862885"/>
        </patternFill>
      </fill>
      <border>
        <left style="thin">
          <color rgb="FFFFC000"/>
        </left>
        <right style="thin">
          <color rgb="FFFFC000"/>
        </right>
        <top style="thin">
          <color rgb="FFFFC000"/>
        </top>
        <bottom style="thin">
          <color rgb="FFFFC000"/>
        </bottom>
        <vertical/>
        <horizontal/>
      </border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003399"/>
      <color rgb="FF008000"/>
      <color rgb="FFEECDFF"/>
      <color rgb="FFEAEAEA"/>
      <color rgb="FFFFE7E7"/>
      <color rgb="FFFF99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141197</xdr:colOff>
      <xdr:row>5</xdr:row>
      <xdr:rowOff>65553</xdr:rowOff>
    </xdr:from>
    <xdr:to>
      <xdr:col>22</xdr:col>
      <xdr:colOff>559258</xdr:colOff>
      <xdr:row>9</xdr:row>
      <xdr:rowOff>12213</xdr:rowOff>
    </xdr:to>
    <xdr:pic>
      <xdr:nvPicPr>
        <xdr:cNvPr id="2" name="Immagine 1" descr="Risultato immagini per logo panasonic business">
          <a:extLst>
            <a:ext uri="{FF2B5EF4-FFF2-40B4-BE49-F238E27FC236}">
              <a16:creationId xmlns:a16="http://schemas.microsoft.com/office/drawing/2014/main" id="{8CBCA0F0-2310-4682-81F4-60257C8CA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019122" y="875178"/>
          <a:ext cx="1999211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19051</xdr:colOff>
      <xdr:row>1</xdr:row>
      <xdr:rowOff>0</xdr:rowOff>
    </xdr:from>
    <xdr:to>
      <xdr:col>4</xdr:col>
      <xdr:colOff>800101</xdr:colOff>
      <xdr:row>2</xdr:row>
      <xdr:rowOff>0</xdr:rowOff>
    </xdr:to>
    <xdr:sp macro="" textlink="">
      <xdr:nvSpPr>
        <xdr:cNvPr id="3" name="Freccia a sinistra 2">
          <a:extLst>
            <a:ext uri="{FF2B5EF4-FFF2-40B4-BE49-F238E27FC236}">
              <a16:creationId xmlns:a16="http://schemas.microsoft.com/office/drawing/2014/main" id="{1A61206F-DECC-4EF2-AB68-B09D7D16908B}"/>
            </a:ext>
          </a:extLst>
        </xdr:cNvPr>
        <xdr:cNvSpPr/>
      </xdr:nvSpPr>
      <xdr:spPr>
        <a:xfrm>
          <a:off x="2676526" y="161925"/>
          <a:ext cx="781050" cy="161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19051</xdr:colOff>
      <xdr:row>2</xdr:row>
      <xdr:rowOff>19050</xdr:rowOff>
    </xdr:from>
    <xdr:to>
      <xdr:col>4</xdr:col>
      <xdr:colOff>800101</xdr:colOff>
      <xdr:row>3</xdr:row>
      <xdr:rowOff>19050</xdr:rowOff>
    </xdr:to>
    <xdr:sp macro="" textlink="">
      <xdr:nvSpPr>
        <xdr:cNvPr id="4" name="Freccia a sinistra 3">
          <a:extLst>
            <a:ext uri="{FF2B5EF4-FFF2-40B4-BE49-F238E27FC236}">
              <a16:creationId xmlns:a16="http://schemas.microsoft.com/office/drawing/2014/main" id="{BECB7DB8-E7EA-46F7-8159-D843D6D267CC}"/>
            </a:ext>
          </a:extLst>
        </xdr:cNvPr>
        <xdr:cNvSpPr/>
      </xdr:nvSpPr>
      <xdr:spPr>
        <a:xfrm>
          <a:off x="2676526" y="342900"/>
          <a:ext cx="781050" cy="161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19051</xdr:colOff>
      <xdr:row>8</xdr:row>
      <xdr:rowOff>152400</xdr:rowOff>
    </xdr:from>
    <xdr:to>
      <xdr:col>4</xdr:col>
      <xdr:colOff>800101</xdr:colOff>
      <xdr:row>9</xdr:row>
      <xdr:rowOff>152400</xdr:rowOff>
    </xdr:to>
    <xdr:sp macro="" textlink="">
      <xdr:nvSpPr>
        <xdr:cNvPr id="5" name="Freccia a sinistra 4">
          <a:extLst>
            <a:ext uri="{FF2B5EF4-FFF2-40B4-BE49-F238E27FC236}">
              <a16:creationId xmlns:a16="http://schemas.microsoft.com/office/drawing/2014/main" id="{E82D73D8-216B-4592-B6FA-647D6D567DB2}"/>
            </a:ext>
          </a:extLst>
        </xdr:cNvPr>
        <xdr:cNvSpPr/>
      </xdr:nvSpPr>
      <xdr:spPr>
        <a:xfrm>
          <a:off x="2676526" y="1447800"/>
          <a:ext cx="781050" cy="161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3AF13-800B-427A-B9FA-FE3795F3F087}">
  <dimension ref="A1:AB181"/>
  <sheetViews>
    <sheetView showGridLines="0" tabSelected="1" workbookViewId="0">
      <selection activeCell="G25" sqref="G25"/>
    </sheetView>
  </sheetViews>
  <sheetFormatPr defaultColWidth="17.44140625" defaultRowHeight="13.8"/>
  <cols>
    <col min="1" max="1" width="23.88671875" style="3" bestFit="1" customWidth="1"/>
    <col min="2" max="2" width="16" style="3" bestFit="1" customWidth="1"/>
    <col min="3" max="4" width="12.5546875" style="3" hidden="1" customWidth="1"/>
    <col min="5" max="5" width="13.33203125" style="3" customWidth="1"/>
    <col min="6" max="6" width="14.5546875" style="3" customWidth="1"/>
    <col min="7" max="7" width="11" style="3" customWidth="1"/>
    <col min="8" max="8" width="13.33203125" style="3" customWidth="1"/>
    <col min="9" max="9" width="11.88671875" style="3" customWidth="1"/>
    <col min="10" max="10" width="12.44140625" style="3" customWidth="1"/>
    <col min="11" max="11" width="10.5546875" style="3" bestFit="1" customWidth="1"/>
    <col min="12" max="12" width="3.33203125" style="3" customWidth="1"/>
    <col min="13" max="13" width="12" style="3" bestFit="1" customWidth="1"/>
    <col min="14" max="14" width="16" style="3" bestFit="1" customWidth="1"/>
    <col min="15" max="16" width="15.88671875" style="3" hidden="1" customWidth="1"/>
    <col min="17" max="17" width="12.5546875" style="3" customWidth="1"/>
    <col min="18" max="18" width="14.33203125" style="3" customWidth="1"/>
    <col min="19" max="19" width="10.33203125" style="3" customWidth="1"/>
    <col min="20" max="20" width="12.88671875" style="3" customWidth="1"/>
    <col min="21" max="21" width="12" style="3" customWidth="1"/>
    <col min="22" max="22" width="11.6640625" style="3" customWidth="1"/>
    <col min="23" max="23" width="10.5546875" style="3" customWidth="1"/>
    <col min="24" max="24" width="15.88671875" style="3" customWidth="1"/>
    <col min="25" max="28" width="17.44140625" style="3" hidden="1" customWidth="1"/>
    <col min="29" max="29" width="0" style="3" hidden="1" customWidth="1"/>
    <col min="30" max="16384" width="17.44140625" style="3"/>
  </cols>
  <sheetData>
    <row r="1" spans="1:27">
      <c r="A1" s="1" t="s">
        <v>168</v>
      </c>
      <c r="B1" s="2"/>
      <c r="F1" s="4" t="s">
        <v>169</v>
      </c>
      <c r="G1" s="5"/>
      <c r="H1" s="5"/>
      <c r="I1" s="5"/>
      <c r="J1" s="5"/>
      <c r="K1" s="5"/>
      <c r="L1" s="6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Z1" s="7" t="s">
        <v>170</v>
      </c>
      <c r="AA1" s="8">
        <v>239286</v>
      </c>
    </row>
    <row r="2" spans="1:27" s="11" customFormat="1">
      <c r="A2" s="9" t="s">
        <v>171</v>
      </c>
      <c r="B2" s="10">
        <v>3.5</v>
      </c>
      <c r="F2" s="12" t="s">
        <v>172</v>
      </c>
      <c r="G2" s="13"/>
      <c r="H2" s="12" t="s">
        <v>173</v>
      </c>
      <c r="I2" s="12"/>
      <c r="J2" s="12"/>
      <c r="K2" s="12"/>
      <c r="L2" s="13"/>
      <c r="M2" s="13"/>
      <c r="N2" s="13"/>
      <c r="O2" s="13"/>
      <c r="P2" s="12" t="s">
        <v>174</v>
      </c>
      <c r="Q2" s="70" t="s">
        <v>175</v>
      </c>
      <c r="R2" s="70"/>
      <c r="S2" s="70"/>
      <c r="T2" s="70"/>
      <c r="U2" s="70"/>
      <c r="V2" s="70"/>
      <c r="W2" s="70"/>
      <c r="Z2" s="7" t="s">
        <v>0</v>
      </c>
      <c r="AA2" s="8">
        <v>141071</v>
      </c>
    </row>
    <row r="3" spans="1:27" s="11" customFormat="1">
      <c r="A3" s="9" t="s">
        <v>176</v>
      </c>
      <c r="B3" s="14">
        <v>6.15</v>
      </c>
      <c r="F3" s="15" t="s">
        <v>177</v>
      </c>
      <c r="G3" s="13"/>
      <c r="H3" s="15" t="s">
        <v>178</v>
      </c>
      <c r="I3" s="15"/>
      <c r="J3" s="15"/>
      <c r="K3" s="15"/>
      <c r="L3" s="13"/>
      <c r="M3" s="13"/>
      <c r="N3" s="13"/>
      <c r="O3" s="13"/>
      <c r="P3" s="15" t="s">
        <v>179</v>
      </c>
      <c r="Q3" s="13"/>
      <c r="R3" s="13"/>
      <c r="S3" s="13"/>
      <c r="T3" s="13"/>
      <c r="U3" s="13"/>
      <c r="V3" s="13"/>
      <c r="W3" s="13"/>
      <c r="Z3" s="7" t="s">
        <v>1</v>
      </c>
      <c r="AA3" s="8">
        <v>105357</v>
      </c>
    </row>
    <row r="4" spans="1:27" s="11" customFormat="1">
      <c r="A4" s="16" t="s">
        <v>180</v>
      </c>
      <c r="B4" s="17">
        <f>B2*0.56</f>
        <v>1.9600000000000002</v>
      </c>
      <c r="F4" s="15" t="s">
        <v>181</v>
      </c>
      <c r="G4" s="13"/>
      <c r="H4" s="15" t="s">
        <v>182</v>
      </c>
      <c r="I4" s="15"/>
      <c r="J4" s="15"/>
      <c r="K4" s="15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Z4" s="7" t="s">
        <v>66</v>
      </c>
      <c r="AA4" s="8">
        <v>176786</v>
      </c>
    </row>
    <row r="5" spans="1:27" s="11" customFormat="1" ht="12.75" customHeight="1">
      <c r="A5" s="16" t="s">
        <v>183</v>
      </c>
      <c r="B5" s="17">
        <f>B2*0.625</f>
        <v>2.1875</v>
      </c>
      <c r="F5" s="18" t="s">
        <v>184</v>
      </c>
      <c r="G5" s="68" t="s">
        <v>185</v>
      </c>
      <c r="H5" s="68"/>
      <c r="I5" s="68"/>
      <c r="J5" s="68"/>
      <c r="K5" s="68"/>
      <c r="L5" s="19"/>
      <c r="M5" s="20" t="s">
        <v>186</v>
      </c>
      <c r="N5" s="68" t="s">
        <v>187</v>
      </c>
      <c r="O5" s="68"/>
      <c r="P5" s="68"/>
      <c r="Q5" s="68"/>
      <c r="R5" s="68"/>
      <c r="S5" s="68"/>
      <c r="T5" s="71"/>
      <c r="Z5" s="7" t="s">
        <v>67</v>
      </c>
      <c r="AA5" s="8">
        <v>176786</v>
      </c>
    </row>
    <row r="6" spans="1:27" s="11" customFormat="1" ht="12.75" customHeight="1">
      <c r="A6" s="16" t="s">
        <v>188</v>
      </c>
      <c r="B6" s="21">
        <f>B2/2.214*100</f>
        <v>158.08491418247516</v>
      </c>
      <c r="F6" s="22" t="s">
        <v>142</v>
      </c>
      <c r="G6" s="68" t="s">
        <v>189</v>
      </c>
      <c r="H6" s="68"/>
      <c r="I6" s="68"/>
      <c r="J6" s="68"/>
      <c r="K6" s="68"/>
      <c r="L6" s="19"/>
      <c r="M6" s="23" t="s">
        <v>190</v>
      </c>
      <c r="N6" s="68" t="s">
        <v>191</v>
      </c>
      <c r="O6" s="68"/>
      <c r="P6" s="68"/>
      <c r="Q6" s="68"/>
      <c r="R6" s="68"/>
      <c r="S6" s="68"/>
      <c r="T6" s="71"/>
      <c r="U6" s="24"/>
      <c r="V6" s="24"/>
      <c r="W6" s="24"/>
      <c r="Z6" s="7" t="s">
        <v>12</v>
      </c>
      <c r="AA6" s="8">
        <v>87500</v>
      </c>
    </row>
    <row r="7" spans="1:27" s="11" customFormat="1" ht="12.75" customHeight="1">
      <c r="A7" s="16" t="s">
        <v>192</v>
      </c>
      <c r="B7" s="21">
        <f>B2/2.154*100</f>
        <v>162.48839368616527</v>
      </c>
      <c r="F7" s="22" t="s">
        <v>193</v>
      </c>
      <c r="G7" s="68" t="s">
        <v>194</v>
      </c>
      <c r="H7" s="68"/>
      <c r="I7" s="68"/>
      <c r="J7" s="68"/>
      <c r="K7" s="68"/>
      <c r="L7" s="19"/>
      <c r="M7" s="25"/>
      <c r="N7" s="72"/>
      <c r="O7" s="72"/>
      <c r="P7" s="72"/>
      <c r="Q7" s="72"/>
      <c r="R7" s="72"/>
      <c r="Z7" s="7" t="s">
        <v>13</v>
      </c>
      <c r="AA7" s="8">
        <v>82143</v>
      </c>
    </row>
    <row r="8" spans="1:27" s="11" customFormat="1" ht="12.75" customHeight="1">
      <c r="A8" s="9" t="s">
        <v>195</v>
      </c>
      <c r="B8" s="26">
        <f>B3/B2</f>
        <v>1.7571428571428573</v>
      </c>
      <c r="F8" s="22" t="s">
        <v>196</v>
      </c>
      <c r="G8" s="68" t="s">
        <v>197</v>
      </c>
      <c r="H8" s="68"/>
      <c r="I8" s="68"/>
      <c r="J8" s="68"/>
      <c r="K8" s="68"/>
      <c r="L8" s="19"/>
      <c r="M8" s="27"/>
      <c r="N8" s="69"/>
      <c r="O8" s="69"/>
      <c r="P8" s="69"/>
      <c r="Q8" s="69"/>
      <c r="R8" s="69"/>
      <c r="Z8" s="7" t="s">
        <v>2</v>
      </c>
      <c r="AA8" s="8">
        <v>69643</v>
      </c>
    </row>
    <row r="9" spans="1:27" s="11" customFormat="1" ht="12.75" customHeight="1">
      <c r="A9" s="16" t="s">
        <v>198</v>
      </c>
      <c r="B9" s="28">
        <f>B2*B5</f>
        <v>7.65625</v>
      </c>
      <c r="F9" s="22" t="s">
        <v>199</v>
      </c>
      <c r="G9" s="68" t="s">
        <v>200</v>
      </c>
      <c r="H9" s="68"/>
      <c r="I9" s="68"/>
      <c r="J9" s="68"/>
      <c r="K9" s="68"/>
      <c r="L9" s="19"/>
      <c r="M9" s="27"/>
      <c r="N9" s="69"/>
      <c r="O9" s="69"/>
      <c r="P9" s="69"/>
      <c r="Q9" s="69"/>
      <c r="R9" s="69"/>
      <c r="Z9" s="7" t="s">
        <v>14</v>
      </c>
      <c r="AA9" s="8">
        <v>50000</v>
      </c>
    </row>
    <row r="10" spans="1:27" s="11" customFormat="1" ht="13.5" customHeight="1" thickBot="1">
      <c r="A10" s="29" t="s">
        <v>201</v>
      </c>
      <c r="B10" s="30">
        <v>100</v>
      </c>
      <c r="F10" s="22" t="s">
        <v>202</v>
      </c>
      <c r="G10" s="68" t="s">
        <v>203</v>
      </c>
      <c r="H10" s="68"/>
      <c r="I10" s="68"/>
      <c r="J10" s="68"/>
      <c r="K10" s="68"/>
      <c r="L10" s="19"/>
      <c r="M10" s="27"/>
      <c r="N10" s="69"/>
      <c r="O10" s="69"/>
      <c r="P10" s="69"/>
      <c r="Q10" s="69"/>
      <c r="R10" s="69"/>
      <c r="Z10" s="7" t="s">
        <v>3</v>
      </c>
      <c r="AA10" s="8">
        <v>71429</v>
      </c>
    </row>
    <row r="11" spans="1:27" s="11" customFormat="1">
      <c r="A11" s="31"/>
      <c r="B11" s="32"/>
      <c r="Z11" s="7" t="s">
        <v>4</v>
      </c>
      <c r="AA11" s="8">
        <v>53571</v>
      </c>
    </row>
    <row r="12" spans="1:27" s="11" customFormat="1">
      <c r="A12" s="66" t="s">
        <v>204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33"/>
      <c r="M12" s="66" t="s">
        <v>205</v>
      </c>
      <c r="N12" s="66"/>
      <c r="O12" s="66"/>
      <c r="P12" s="66"/>
      <c r="Q12" s="66"/>
      <c r="R12" s="66"/>
      <c r="S12" s="66"/>
      <c r="T12" s="66"/>
      <c r="U12" s="66"/>
      <c r="V12" s="66"/>
      <c r="W12" s="66"/>
      <c r="Z12" s="7" t="s">
        <v>15</v>
      </c>
      <c r="AA12" s="8">
        <v>39286</v>
      </c>
    </row>
    <row r="13" spans="1:27" s="33" customFormat="1">
      <c r="A13" s="65" t="s">
        <v>206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M13" s="65" t="s">
        <v>145</v>
      </c>
      <c r="N13" s="65"/>
      <c r="O13" s="65"/>
      <c r="P13" s="65"/>
      <c r="Q13" s="65"/>
      <c r="R13" s="65"/>
      <c r="S13" s="65"/>
      <c r="T13" s="65"/>
      <c r="U13" s="65"/>
      <c r="V13" s="65"/>
      <c r="W13" s="65"/>
      <c r="Z13" s="7" t="s">
        <v>129</v>
      </c>
      <c r="AA13" s="8">
        <v>15469</v>
      </c>
    </row>
    <row r="14" spans="1:27" s="11" customFormat="1" ht="12.75" customHeight="1">
      <c r="A14" s="34" t="s">
        <v>141</v>
      </c>
      <c r="B14" s="34" t="s">
        <v>184</v>
      </c>
      <c r="E14" s="35" t="s">
        <v>142</v>
      </c>
      <c r="F14" s="35" t="s">
        <v>193</v>
      </c>
      <c r="G14" s="35" t="s">
        <v>196</v>
      </c>
      <c r="H14" s="35" t="s">
        <v>207</v>
      </c>
      <c r="I14" s="35" t="s">
        <v>208</v>
      </c>
      <c r="J14" s="35" t="s">
        <v>209</v>
      </c>
      <c r="K14" s="35" t="s">
        <v>210</v>
      </c>
      <c r="M14" s="34" t="s">
        <v>141</v>
      </c>
      <c r="N14" s="34" t="s">
        <v>184</v>
      </c>
      <c r="Q14" s="35" t="s">
        <v>142</v>
      </c>
      <c r="R14" s="35" t="s">
        <v>193</v>
      </c>
      <c r="S14" s="35" t="s">
        <v>196</v>
      </c>
      <c r="T14" s="35" t="s">
        <v>207</v>
      </c>
      <c r="U14" s="35" t="s">
        <v>208</v>
      </c>
      <c r="V14" s="35" t="s">
        <v>209</v>
      </c>
      <c r="W14" s="35" t="s">
        <v>210</v>
      </c>
      <c r="Z14" s="7" t="s">
        <v>130</v>
      </c>
      <c r="AA14" s="8">
        <v>15469</v>
      </c>
    </row>
    <row r="15" spans="1:27">
      <c r="A15" s="36" t="s">
        <v>5</v>
      </c>
      <c r="B15" s="37">
        <v>5500</v>
      </c>
      <c r="C15" s="38"/>
      <c r="D15" s="38"/>
      <c r="E15" s="39" t="s">
        <v>73</v>
      </c>
      <c r="F15" s="39">
        <f>B15/$B$9</f>
        <v>718.36734693877554</v>
      </c>
      <c r="G15" s="40">
        <f t="shared" ref="G15:G17" si="0">(F15+$B$10)/$B$10</f>
        <v>8.183673469387756</v>
      </c>
      <c r="H15" s="41">
        <v>16.899999999999999</v>
      </c>
      <c r="I15" s="42">
        <v>32</v>
      </c>
      <c r="J15" s="43" t="s">
        <v>211</v>
      </c>
      <c r="K15" s="44">
        <f>VLOOKUP(A15,$Z$1:$AA$200,2,0)</f>
        <v>4844</v>
      </c>
      <c r="M15" s="36" t="s">
        <v>212</v>
      </c>
      <c r="N15" s="45">
        <v>5200</v>
      </c>
      <c r="O15" s="3">
        <v>1.46</v>
      </c>
      <c r="P15" s="3">
        <v>2.94</v>
      </c>
      <c r="Q15" s="39" t="s">
        <v>73</v>
      </c>
      <c r="R15" s="39">
        <f>N15/$B$9</f>
        <v>679.18367346938771</v>
      </c>
      <c r="S15" s="40">
        <f t="shared" ref="S15" si="1">(R15+$B$10)/$B$10</f>
        <v>7.7918367346938773</v>
      </c>
      <c r="T15" s="41">
        <v>16.3</v>
      </c>
      <c r="U15" s="42">
        <v>33</v>
      </c>
      <c r="V15" s="43" t="s">
        <v>213</v>
      </c>
      <c r="W15" s="44" t="e">
        <f t="shared" ref="W15" si="2">VLOOKUP(M15,$Z$1:$AA$200,2,0)</f>
        <v>#N/A</v>
      </c>
      <c r="X15" s="38"/>
      <c r="Z15" s="7" t="s">
        <v>131</v>
      </c>
      <c r="AA15" s="8">
        <v>13593.75</v>
      </c>
    </row>
    <row r="16" spans="1:27" ht="27.6">
      <c r="A16" s="36" t="s">
        <v>37</v>
      </c>
      <c r="B16" s="37">
        <v>6500</v>
      </c>
      <c r="C16" s="38"/>
      <c r="D16" s="38"/>
      <c r="E16" s="39" t="s">
        <v>73</v>
      </c>
      <c r="F16" s="39">
        <f>B16/$B$9</f>
        <v>848.9795918367347</v>
      </c>
      <c r="G16" s="40">
        <f t="shared" si="0"/>
        <v>9.4897959183673475</v>
      </c>
      <c r="H16" s="41">
        <v>16.899999999999999</v>
      </c>
      <c r="I16" s="42">
        <v>32</v>
      </c>
      <c r="J16" s="43" t="s">
        <v>211</v>
      </c>
      <c r="K16" s="44">
        <f t="shared" ref="K16:K17" si="3">VLOOKUP(A16,$Z$1:$AA$200,2,0)</f>
        <v>5625</v>
      </c>
      <c r="M16" s="46" t="s">
        <v>143</v>
      </c>
      <c r="N16" s="35" t="s">
        <v>214</v>
      </c>
      <c r="O16" s="38"/>
      <c r="P16" s="38"/>
      <c r="Q16" s="35" t="s">
        <v>202</v>
      </c>
      <c r="R16" s="35" t="s">
        <v>199</v>
      </c>
      <c r="S16" s="35" t="s">
        <v>176</v>
      </c>
      <c r="T16" s="47" t="s">
        <v>171</v>
      </c>
      <c r="U16" s="47" t="s">
        <v>186</v>
      </c>
      <c r="V16" s="47" t="s">
        <v>190</v>
      </c>
      <c r="W16" s="48"/>
      <c r="X16" s="38"/>
      <c r="Z16" s="7" t="s">
        <v>132</v>
      </c>
      <c r="AA16" s="8">
        <v>13593.75</v>
      </c>
    </row>
    <row r="17" spans="1:27">
      <c r="A17" s="36" t="s">
        <v>33</v>
      </c>
      <c r="B17" s="37">
        <v>8000</v>
      </c>
      <c r="C17" s="38"/>
      <c r="D17" s="38"/>
      <c r="E17" s="39" t="s">
        <v>73</v>
      </c>
      <c r="F17" s="39">
        <f>B17/$B$9</f>
        <v>1044.8979591836735</v>
      </c>
      <c r="G17" s="40">
        <f t="shared" si="0"/>
        <v>11.448979591836736</v>
      </c>
      <c r="H17" s="41">
        <v>17.100000000000001</v>
      </c>
      <c r="I17" s="42">
        <v>35</v>
      </c>
      <c r="J17" s="43" t="s">
        <v>211</v>
      </c>
      <c r="K17" s="44">
        <f t="shared" si="3"/>
        <v>6719</v>
      </c>
      <c r="M17" s="36" t="s">
        <v>215</v>
      </c>
      <c r="N17" s="37" t="s">
        <v>216</v>
      </c>
      <c r="O17" s="3">
        <v>1.46</v>
      </c>
      <c r="P17" s="3">
        <v>2.94</v>
      </c>
      <c r="Q17" s="49">
        <f t="shared" ref="Q17:R17" si="4">$B$3/O17</f>
        <v>4.2123287671232879</v>
      </c>
      <c r="R17" s="49">
        <f t="shared" si="4"/>
        <v>2.0918367346938775</v>
      </c>
      <c r="S17" s="50">
        <f>$B$3</f>
        <v>6.15</v>
      </c>
      <c r="T17" s="51">
        <f>$B$2</f>
        <v>3.5</v>
      </c>
      <c r="U17" s="52">
        <f>T17*O17</f>
        <v>5.1099999999999994</v>
      </c>
      <c r="V17" s="52">
        <f>T17*P17</f>
        <v>10.29</v>
      </c>
      <c r="W17" s="48"/>
      <c r="Z17" s="7" t="s">
        <v>68</v>
      </c>
      <c r="AA17" s="8">
        <v>17969</v>
      </c>
    </row>
    <row r="18" spans="1:27">
      <c r="A18" s="46" t="s">
        <v>143</v>
      </c>
      <c r="B18" s="35" t="s">
        <v>214</v>
      </c>
      <c r="E18" s="35" t="s">
        <v>202</v>
      </c>
      <c r="F18" s="35" t="s">
        <v>199</v>
      </c>
      <c r="G18" s="35" t="s">
        <v>176</v>
      </c>
      <c r="H18" s="47" t="s">
        <v>171</v>
      </c>
      <c r="I18" s="47" t="s">
        <v>186</v>
      </c>
      <c r="J18" s="47" t="s">
        <v>190</v>
      </c>
      <c r="K18" s="35" t="s">
        <v>210</v>
      </c>
      <c r="M18" s="53"/>
      <c r="N18" s="38"/>
      <c r="Z18" s="7" t="s">
        <v>69</v>
      </c>
      <c r="AA18" s="8">
        <v>17969</v>
      </c>
    </row>
    <row r="19" spans="1:27">
      <c r="A19" s="36" t="s">
        <v>110</v>
      </c>
      <c r="B19" s="37" t="s">
        <v>217</v>
      </c>
      <c r="C19" s="3">
        <v>0.76400000000000001</v>
      </c>
      <c r="D19" s="3">
        <v>0.76400000000000001</v>
      </c>
      <c r="E19" s="49">
        <f t="shared" ref="E19:F24" si="5">$B$3/C19</f>
        <v>8.0497382198952891</v>
      </c>
      <c r="F19" s="49">
        <f t="shared" si="5"/>
        <v>8.0497382198952891</v>
      </c>
      <c r="G19" s="50">
        <f>$B$3</f>
        <v>6.15</v>
      </c>
      <c r="H19" s="51">
        <f>$B$2</f>
        <v>3.5</v>
      </c>
      <c r="I19" s="52">
        <f>H19*C19</f>
        <v>2.6739999999999999</v>
      </c>
      <c r="J19" s="52">
        <f>H19*D19</f>
        <v>2.6739999999999999</v>
      </c>
      <c r="K19" s="44">
        <f t="shared" ref="K19:K24" si="6">VLOOKUP(A19,$Z$1:$AA$200,2,0)</f>
        <v>1188</v>
      </c>
      <c r="M19" s="65" t="s">
        <v>144</v>
      </c>
      <c r="N19" s="65"/>
      <c r="O19" s="65"/>
      <c r="P19" s="65"/>
      <c r="Q19" s="65"/>
      <c r="R19" s="65"/>
      <c r="S19" s="65"/>
      <c r="T19" s="65"/>
      <c r="U19" s="65"/>
      <c r="V19" s="65"/>
      <c r="W19" s="65"/>
      <c r="Z19" s="7" t="s">
        <v>70</v>
      </c>
      <c r="AA19" s="8">
        <v>17813</v>
      </c>
    </row>
    <row r="20" spans="1:27" ht="27.6">
      <c r="A20" s="36" t="s">
        <v>111</v>
      </c>
      <c r="B20" s="37" t="s">
        <v>218</v>
      </c>
      <c r="C20" s="3">
        <v>0.78600000000000003</v>
      </c>
      <c r="D20" s="3">
        <v>0.98299999999999998</v>
      </c>
      <c r="E20" s="49">
        <f t="shared" si="5"/>
        <v>7.8244274809160306</v>
      </c>
      <c r="F20" s="49">
        <f t="shared" si="5"/>
        <v>6.2563580874872846</v>
      </c>
      <c r="G20" s="50">
        <f t="shared" ref="G20:G24" si="7">$B$3</f>
        <v>6.15</v>
      </c>
      <c r="H20" s="51">
        <f t="shared" ref="H20:H24" si="8">$B$2</f>
        <v>3.5</v>
      </c>
      <c r="I20" s="52">
        <f t="shared" ref="I20:I21" si="9">H20*C20</f>
        <v>2.7510000000000003</v>
      </c>
      <c r="J20" s="52">
        <f t="shared" ref="J20:J21" si="10">H20*D20</f>
        <v>3.4405000000000001</v>
      </c>
      <c r="K20" s="44">
        <f t="shared" si="6"/>
        <v>2188</v>
      </c>
      <c r="M20" s="34" t="s">
        <v>141</v>
      </c>
      <c r="N20" s="34" t="s">
        <v>184</v>
      </c>
      <c r="O20" s="11"/>
      <c r="P20" s="11"/>
      <c r="Q20" s="35" t="s">
        <v>142</v>
      </c>
      <c r="R20" s="35" t="s">
        <v>193</v>
      </c>
      <c r="S20" s="35" t="s">
        <v>196</v>
      </c>
      <c r="T20" s="35" t="s">
        <v>207</v>
      </c>
      <c r="U20" s="35" t="s">
        <v>208</v>
      </c>
      <c r="V20" s="35" t="s">
        <v>209</v>
      </c>
      <c r="W20" s="35" t="s">
        <v>210</v>
      </c>
      <c r="Z20" s="7" t="s">
        <v>71</v>
      </c>
      <c r="AA20" s="8">
        <v>17813</v>
      </c>
    </row>
    <row r="21" spans="1:27">
      <c r="A21" s="36" t="s">
        <v>109</v>
      </c>
      <c r="B21" s="37" t="s">
        <v>219</v>
      </c>
      <c r="C21" s="3">
        <v>1.21</v>
      </c>
      <c r="D21" s="3">
        <v>1.66</v>
      </c>
      <c r="E21" s="49">
        <f t="shared" si="5"/>
        <v>5.0826446280991737</v>
      </c>
      <c r="F21" s="49">
        <f t="shared" si="5"/>
        <v>3.7048192771084341</v>
      </c>
      <c r="G21" s="50">
        <f t="shared" si="7"/>
        <v>6.15</v>
      </c>
      <c r="H21" s="51">
        <f t="shared" si="8"/>
        <v>3.5</v>
      </c>
      <c r="I21" s="52">
        <f t="shared" si="9"/>
        <v>4.2349999999999994</v>
      </c>
      <c r="J21" s="52">
        <f t="shared" si="10"/>
        <v>5.81</v>
      </c>
      <c r="K21" s="44">
        <f t="shared" si="6"/>
        <v>1188</v>
      </c>
      <c r="M21" s="36" t="s">
        <v>116</v>
      </c>
      <c r="N21" s="45">
        <v>4500</v>
      </c>
      <c r="O21" s="3">
        <v>1.0900000000000001</v>
      </c>
      <c r="P21" s="3">
        <v>1.77</v>
      </c>
      <c r="Q21" s="39" t="s">
        <v>73</v>
      </c>
      <c r="R21" s="39">
        <f>N21/$B$9</f>
        <v>587.75510204081638</v>
      </c>
      <c r="S21" s="40">
        <f t="shared" ref="S21:S23" si="11">(R21+$B$10)/$B$10</f>
        <v>6.8775510204081636</v>
      </c>
      <c r="T21" s="41">
        <v>7.2</v>
      </c>
      <c r="U21" s="42">
        <v>37</v>
      </c>
      <c r="V21" s="43" t="s">
        <v>220</v>
      </c>
      <c r="W21" s="44">
        <f t="shared" ref="W21:W23" si="12">VLOOKUP(M21,$Z$1:$AA$200,2,0)</f>
        <v>2172</v>
      </c>
      <c r="Z21" s="7" t="s">
        <v>221</v>
      </c>
      <c r="AA21" s="8">
        <v>11406</v>
      </c>
    </row>
    <row r="22" spans="1:27">
      <c r="A22" s="36" t="s">
        <v>222</v>
      </c>
      <c r="B22" s="37" t="s">
        <v>223</v>
      </c>
      <c r="C22" s="3">
        <v>1.61</v>
      </c>
      <c r="D22" s="3">
        <v>2.76</v>
      </c>
      <c r="E22" s="49">
        <f t="shared" si="5"/>
        <v>3.8198757763975153</v>
      </c>
      <c r="F22" s="49">
        <f t="shared" si="5"/>
        <v>2.2282608695652177</v>
      </c>
      <c r="G22" s="50">
        <f t="shared" si="7"/>
        <v>6.15</v>
      </c>
      <c r="H22" s="51">
        <f>$B$2</f>
        <v>3.5</v>
      </c>
      <c r="I22" s="52">
        <f>H22*C22</f>
        <v>5.6350000000000007</v>
      </c>
      <c r="J22" s="52">
        <f>H22*D22</f>
        <v>9.66</v>
      </c>
      <c r="K22" s="44" t="s">
        <v>224</v>
      </c>
      <c r="M22" s="36" t="s">
        <v>115</v>
      </c>
      <c r="N22" s="45">
        <v>5000</v>
      </c>
      <c r="O22" s="3">
        <v>1.0900000000000001</v>
      </c>
      <c r="P22" s="3">
        <v>1.77</v>
      </c>
      <c r="Q22" s="39" t="s">
        <v>73</v>
      </c>
      <c r="R22" s="39">
        <f>N22/$B$9</f>
        <v>653.0612244897959</v>
      </c>
      <c r="S22" s="40">
        <f t="shared" si="11"/>
        <v>7.5306122448979593</v>
      </c>
      <c r="T22" s="41">
        <v>7.2</v>
      </c>
      <c r="U22" s="42">
        <v>37</v>
      </c>
      <c r="V22" s="43" t="s">
        <v>220</v>
      </c>
      <c r="W22" s="44">
        <f t="shared" si="12"/>
        <v>2734</v>
      </c>
      <c r="Z22" s="7" t="s">
        <v>225</v>
      </c>
      <c r="AA22" s="8">
        <v>11094</v>
      </c>
    </row>
    <row r="23" spans="1:27">
      <c r="A23" s="36" t="s">
        <v>105</v>
      </c>
      <c r="B23" s="37" t="s">
        <v>226</v>
      </c>
      <c r="C23" s="3">
        <v>2.72</v>
      </c>
      <c r="D23" s="3">
        <v>4.4800000000000004</v>
      </c>
      <c r="E23" s="49">
        <f t="shared" si="5"/>
        <v>2.2610294117647061</v>
      </c>
      <c r="F23" s="49">
        <f t="shared" si="5"/>
        <v>1.372767857142857</v>
      </c>
      <c r="G23" s="50">
        <f t="shared" si="7"/>
        <v>6.15</v>
      </c>
      <c r="H23" s="51">
        <f t="shared" si="8"/>
        <v>3.5</v>
      </c>
      <c r="I23" s="52">
        <f t="shared" ref="I23:I24" si="13">H23*C23</f>
        <v>9.5200000000000014</v>
      </c>
      <c r="J23" s="52">
        <f t="shared" ref="J23:J24" si="14">H23*D23</f>
        <v>15.680000000000001</v>
      </c>
      <c r="K23" s="44">
        <f t="shared" si="6"/>
        <v>1188</v>
      </c>
      <c r="M23" s="36" t="s">
        <v>114</v>
      </c>
      <c r="N23" s="45">
        <v>6000</v>
      </c>
      <c r="O23" s="3">
        <v>1.0900000000000001</v>
      </c>
      <c r="P23" s="3">
        <v>1.77</v>
      </c>
      <c r="Q23" s="39" t="s">
        <v>73</v>
      </c>
      <c r="R23" s="39">
        <f>N23/$B$9</f>
        <v>783.67346938775506</v>
      </c>
      <c r="S23" s="40">
        <f t="shared" si="11"/>
        <v>8.8367346938775508</v>
      </c>
      <c r="T23" s="41">
        <v>7.2</v>
      </c>
      <c r="U23" s="42">
        <v>37</v>
      </c>
      <c r="V23" s="43" t="s">
        <v>220</v>
      </c>
      <c r="W23" s="44">
        <f t="shared" si="12"/>
        <v>3438</v>
      </c>
      <c r="Z23" s="7" t="s">
        <v>41</v>
      </c>
      <c r="AA23" s="8">
        <v>11406</v>
      </c>
    </row>
    <row r="24" spans="1:27" ht="27.6">
      <c r="A24" s="36" t="s">
        <v>106</v>
      </c>
      <c r="B24" s="37" t="s">
        <v>227</v>
      </c>
      <c r="C24" s="3">
        <v>4.4400000000000004</v>
      </c>
      <c r="D24" s="3">
        <v>7.12</v>
      </c>
      <c r="E24" s="49">
        <f t="shared" si="5"/>
        <v>1.3851351351351351</v>
      </c>
      <c r="F24" s="49">
        <f t="shared" si="5"/>
        <v>0.86376404494382031</v>
      </c>
      <c r="G24" s="50">
        <f t="shared" si="7"/>
        <v>6.15</v>
      </c>
      <c r="H24" s="51">
        <f t="shared" si="8"/>
        <v>3.5</v>
      </c>
      <c r="I24" s="52">
        <f t="shared" si="13"/>
        <v>15.540000000000001</v>
      </c>
      <c r="J24" s="52">
        <f t="shared" si="14"/>
        <v>24.92</v>
      </c>
      <c r="K24" s="44">
        <f t="shared" si="6"/>
        <v>1188</v>
      </c>
      <c r="M24" s="46" t="s">
        <v>143</v>
      </c>
      <c r="N24" s="35" t="s">
        <v>214</v>
      </c>
      <c r="O24" s="38"/>
      <c r="P24" s="38"/>
      <c r="Q24" s="35" t="s">
        <v>202</v>
      </c>
      <c r="R24" s="35" t="s">
        <v>199</v>
      </c>
      <c r="S24" s="35" t="s">
        <v>176</v>
      </c>
      <c r="T24" s="47" t="s">
        <v>171</v>
      </c>
      <c r="U24" s="47" t="s">
        <v>186</v>
      </c>
      <c r="V24" s="47" t="s">
        <v>190</v>
      </c>
      <c r="W24" s="48"/>
      <c r="Z24" s="7" t="s">
        <v>228</v>
      </c>
      <c r="AA24" s="8">
        <v>11094</v>
      </c>
    </row>
    <row r="25" spans="1:27">
      <c r="M25" s="36" t="s">
        <v>215</v>
      </c>
      <c r="N25" s="37" t="s">
        <v>229</v>
      </c>
      <c r="O25" s="3">
        <v>1.0900000000000001</v>
      </c>
      <c r="P25" s="3">
        <v>1.77</v>
      </c>
      <c r="Q25" s="49">
        <f t="shared" ref="Q25:R25" si="15">$B$3/O25</f>
        <v>5.6422018348623855</v>
      </c>
      <c r="R25" s="49">
        <f t="shared" si="15"/>
        <v>3.4745762711864407</v>
      </c>
      <c r="S25" s="50">
        <f>$B$3</f>
        <v>6.15</v>
      </c>
      <c r="T25" s="51">
        <f>$B$2</f>
        <v>3.5</v>
      </c>
      <c r="U25" s="52">
        <f>T25*O25</f>
        <v>3.8150000000000004</v>
      </c>
      <c r="V25" s="52">
        <f>T25*P25</f>
        <v>6.1950000000000003</v>
      </c>
      <c r="W25" s="48"/>
      <c r="Z25" s="7" t="s">
        <v>230</v>
      </c>
      <c r="AA25" s="8">
        <v>11406</v>
      </c>
    </row>
    <row r="26" spans="1:27">
      <c r="A26" s="67" t="s">
        <v>231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Z26" s="7" t="s">
        <v>232</v>
      </c>
      <c r="AA26" s="8">
        <v>11094</v>
      </c>
    </row>
    <row r="27" spans="1:27" ht="12.75" customHeight="1">
      <c r="A27" s="46" t="s">
        <v>141</v>
      </c>
      <c r="B27" s="35" t="s">
        <v>184</v>
      </c>
      <c r="C27" s="11"/>
      <c r="D27" s="11"/>
      <c r="E27" s="35" t="s">
        <v>142</v>
      </c>
      <c r="F27" s="35" t="s">
        <v>193</v>
      </c>
      <c r="G27" s="35" t="s">
        <v>196</v>
      </c>
      <c r="H27" s="35" t="s">
        <v>207</v>
      </c>
      <c r="I27" s="35" t="s">
        <v>208</v>
      </c>
      <c r="J27" s="35" t="s">
        <v>209</v>
      </c>
      <c r="K27" s="35" t="s">
        <v>210</v>
      </c>
      <c r="M27" s="65" t="s">
        <v>233</v>
      </c>
      <c r="N27" s="65"/>
      <c r="O27" s="65"/>
      <c r="P27" s="65"/>
      <c r="Q27" s="65"/>
      <c r="R27" s="65"/>
      <c r="S27" s="65"/>
      <c r="T27" s="65"/>
      <c r="U27" s="65"/>
      <c r="V27" s="65"/>
      <c r="W27" s="65"/>
      <c r="Z27" s="7" t="s">
        <v>42</v>
      </c>
      <c r="AA27" s="8">
        <v>11406</v>
      </c>
    </row>
    <row r="28" spans="1:27" ht="27.6">
      <c r="A28" s="36" t="s">
        <v>167</v>
      </c>
      <c r="B28" s="45">
        <v>6000</v>
      </c>
      <c r="C28" s="38"/>
      <c r="D28" s="38"/>
      <c r="E28" s="39" t="s">
        <v>73</v>
      </c>
      <c r="F28" s="39">
        <f t="shared" ref="F28:F34" si="16">B28/$B$9</f>
        <v>783.67346938775506</v>
      </c>
      <c r="G28" s="40">
        <f t="shared" ref="G28:G34" si="17">(F28+$B$10)/$B$10</f>
        <v>8.8367346938775508</v>
      </c>
      <c r="H28" s="41">
        <v>23.1</v>
      </c>
      <c r="I28" s="42">
        <v>35</v>
      </c>
      <c r="J28" s="43" t="s">
        <v>234</v>
      </c>
      <c r="K28" s="44" t="e">
        <f t="shared" ref="K28:K34" si="18">VLOOKUP(A28,$Z$1:$AA$200,2,0)</f>
        <v>#N/A</v>
      </c>
      <c r="M28" s="34" t="s">
        <v>141</v>
      </c>
      <c r="N28" s="34" t="s">
        <v>184</v>
      </c>
      <c r="O28" s="11"/>
      <c r="P28" s="11"/>
      <c r="Q28" s="35" t="s">
        <v>142</v>
      </c>
      <c r="R28" s="35" t="s">
        <v>193</v>
      </c>
      <c r="S28" s="35" t="s">
        <v>196</v>
      </c>
      <c r="T28" s="35" t="s">
        <v>207</v>
      </c>
      <c r="U28" s="35" t="s">
        <v>208</v>
      </c>
      <c r="V28" s="35" t="s">
        <v>209</v>
      </c>
      <c r="W28" s="35" t="s">
        <v>210</v>
      </c>
      <c r="Z28" s="7" t="s">
        <v>235</v>
      </c>
      <c r="AA28" s="8">
        <v>11094</v>
      </c>
    </row>
    <row r="29" spans="1:27">
      <c r="A29" s="36" t="s">
        <v>166</v>
      </c>
      <c r="B29" s="45">
        <v>7000</v>
      </c>
      <c r="C29" s="38"/>
      <c r="D29" s="38"/>
      <c r="E29" s="39" t="s">
        <v>73</v>
      </c>
      <c r="F29" s="39">
        <f t="shared" si="16"/>
        <v>914.28571428571433</v>
      </c>
      <c r="G29" s="40">
        <f t="shared" si="17"/>
        <v>10.142857142857144</v>
      </c>
      <c r="H29" s="41">
        <v>23.2</v>
      </c>
      <c r="I29" s="42">
        <v>36</v>
      </c>
      <c r="J29" s="43" t="s">
        <v>234</v>
      </c>
      <c r="K29" s="44" t="e">
        <f t="shared" si="18"/>
        <v>#N/A</v>
      </c>
      <c r="M29" s="36" t="s">
        <v>50</v>
      </c>
      <c r="N29" s="45">
        <v>5000</v>
      </c>
      <c r="O29" s="3">
        <v>1.0900000000000001</v>
      </c>
      <c r="P29" s="3">
        <v>1.77</v>
      </c>
      <c r="Q29" s="39" t="s">
        <v>73</v>
      </c>
      <c r="R29" s="39">
        <f>N29/$B$9</f>
        <v>653.0612244897959</v>
      </c>
      <c r="S29" s="40">
        <f t="shared" ref="S29:S31" si="19">(R29+$B$10)/$B$10</f>
        <v>7.5306122448979593</v>
      </c>
      <c r="T29" s="41">
        <v>4.9000000000000004</v>
      </c>
      <c r="U29" s="42">
        <v>37</v>
      </c>
      <c r="V29" s="43" t="s">
        <v>236</v>
      </c>
      <c r="W29" s="44">
        <f t="shared" ref="W29:W31" si="20">VLOOKUP(M29,$Z$1:$AA$200,2,0)</f>
        <v>1411.7647058823529</v>
      </c>
      <c r="Z29" s="7" t="s">
        <v>237</v>
      </c>
      <c r="AA29" s="8">
        <v>14063</v>
      </c>
    </row>
    <row r="30" spans="1:27">
      <c r="A30" s="36" t="s">
        <v>165</v>
      </c>
      <c r="B30" s="45">
        <v>8500</v>
      </c>
      <c r="C30" s="38"/>
      <c r="D30" s="38"/>
      <c r="E30" s="39" t="s">
        <v>73</v>
      </c>
      <c r="F30" s="39">
        <f t="shared" si="16"/>
        <v>1110.204081632653</v>
      </c>
      <c r="G30" s="40">
        <f t="shared" si="17"/>
        <v>12.102040816326531</v>
      </c>
      <c r="H30" s="41">
        <v>23.2</v>
      </c>
      <c r="I30" s="42">
        <v>41</v>
      </c>
      <c r="J30" s="43" t="s">
        <v>234</v>
      </c>
      <c r="K30" s="44" t="e">
        <f t="shared" si="18"/>
        <v>#N/A</v>
      </c>
      <c r="M30" s="36" t="s">
        <v>11</v>
      </c>
      <c r="N30" s="45">
        <v>5000</v>
      </c>
      <c r="O30" s="3">
        <v>1.0900000000000001</v>
      </c>
      <c r="P30" s="3">
        <v>1.77</v>
      </c>
      <c r="Q30" s="39" t="s">
        <v>73</v>
      </c>
      <c r="R30" s="39">
        <f>N30/$B$9</f>
        <v>653.0612244897959</v>
      </c>
      <c r="S30" s="40">
        <f t="shared" si="19"/>
        <v>7.5306122448979593</v>
      </c>
      <c r="T30" s="41">
        <v>4.8</v>
      </c>
      <c r="U30" s="42">
        <v>37</v>
      </c>
      <c r="V30" s="43" t="s">
        <v>236</v>
      </c>
      <c r="W30" s="44">
        <f t="shared" si="20"/>
        <v>1198.5294117647059</v>
      </c>
      <c r="Z30" s="7" t="s">
        <v>238</v>
      </c>
      <c r="AA30" s="8">
        <v>13906</v>
      </c>
    </row>
    <row r="31" spans="1:27">
      <c r="A31" s="36" t="s">
        <v>164</v>
      </c>
      <c r="B31" s="45">
        <v>9400</v>
      </c>
      <c r="C31" s="38"/>
      <c r="D31" s="38"/>
      <c r="E31" s="39" t="s">
        <v>73</v>
      </c>
      <c r="F31" s="39">
        <f t="shared" si="16"/>
        <v>1227.7551020408164</v>
      </c>
      <c r="G31" s="40">
        <f t="shared" si="17"/>
        <v>13.277551020408163</v>
      </c>
      <c r="H31" s="41">
        <v>23.2</v>
      </c>
      <c r="I31" s="42">
        <v>41</v>
      </c>
      <c r="J31" s="43" t="s">
        <v>234</v>
      </c>
      <c r="K31" s="44" t="e">
        <f t="shared" si="18"/>
        <v>#N/A</v>
      </c>
      <c r="L31" s="33"/>
      <c r="M31" s="36" t="s">
        <v>51</v>
      </c>
      <c r="N31" s="45">
        <v>4400</v>
      </c>
      <c r="O31" s="3">
        <v>1.0900000000000001</v>
      </c>
      <c r="P31" s="3">
        <v>1.77</v>
      </c>
      <c r="Q31" s="39" t="s">
        <v>73</v>
      </c>
      <c r="R31" s="39">
        <f>N31/$B$9</f>
        <v>574.69387755102036</v>
      </c>
      <c r="S31" s="40">
        <f t="shared" si="19"/>
        <v>6.7469387755102037</v>
      </c>
      <c r="T31" s="41">
        <v>4.8</v>
      </c>
      <c r="U31" s="42">
        <v>37</v>
      </c>
      <c r="V31" s="43" t="s">
        <v>236</v>
      </c>
      <c r="W31" s="44">
        <f t="shared" si="20"/>
        <v>1125</v>
      </c>
      <c r="Z31" s="7" t="s">
        <v>8</v>
      </c>
      <c r="AA31" s="8">
        <v>14063</v>
      </c>
    </row>
    <row r="32" spans="1:27" ht="27.6">
      <c r="A32" s="36" t="s">
        <v>68</v>
      </c>
      <c r="B32" s="45">
        <v>12000</v>
      </c>
      <c r="C32" s="38"/>
      <c r="D32" s="38"/>
      <c r="E32" s="39" t="s">
        <v>73</v>
      </c>
      <c r="F32" s="39">
        <f t="shared" si="16"/>
        <v>1567.3469387755101</v>
      </c>
      <c r="G32" s="40">
        <f t="shared" si="17"/>
        <v>16.673469387755102</v>
      </c>
      <c r="H32" s="41">
        <v>23.6</v>
      </c>
      <c r="I32" s="42">
        <v>44</v>
      </c>
      <c r="J32" s="43" t="s">
        <v>234</v>
      </c>
      <c r="K32" s="44">
        <f t="shared" si="18"/>
        <v>17969</v>
      </c>
      <c r="L32" s="33"/>
      <c r="M32" s="46" t="s">
        <v>143</v>
      </c>
      <c r="N32" s="35" t="s">
        <v>214</v>
      </c>
      <c r="O32" s="38"/>
      <c r="P32" s="38"/>
      <c r="Q32" s="35" t="s">
        <v>202</v>
      </c>
      <c r="R32" s="35" t="s">
        <v>199</v>
      </c>
      <c r="S32" s="35" t="s">
        <v>176</v>
      </c>
      <c r="T32" s="47" t="s">
        <v>171</v>
      </c>
      <c r="U32" s="47" t="s">
        <v>186</v>
      </c>
      <c r="V32" s="47" t="s">
        <v>190</v>
      </c>
      <c r="W32" s="48"/>
      <c r="Z32" s="7" t="s">
        <v>239</v>
      </c>
      <c r="AA32" s="8">
        <v>13906</v>
      </c>
    </row>
    <row r="33" spans="1:27">
      <c r="A33" s="36" t="s">
        <v>131</v>
      </c>
      <c r="B33" s="45">
        <v>8000</v>
      </c>
      <c r="C33" s="38"/>
      <c r="D33" s="38"/>
      <c r="E33" s="39" t="s">
        <v>133</v>
      </c>
      <c r="F33" s="39">
        <f t="shared" si="16"/>
        <v>1044.8979591836735</v>
      </c>
      <c r="G33" s="40">
        <f t="shared" si="17"/>
        <v>11.448979591836736</v>
      </c>
      <c r="H33" s="41">
        <v>24.2</v>
      </c>
      <c r="I33" s="42">
        <v>40</v>
      </c>
      <c r="J33" s="43" t="s">
        <v>234</v>
      </c>
      <c r="K33" s="44">
        <f t="shared" si="18"/>
        <v>13593.75</v>
      </c>
      <c r="L33" s="33"/>
      <c r="M33" s="36" t="s">
        <v>215</v>
      </c>
      <c r="N33" s="37" t="s">
        <v>229</v>
      </c>
      <c r="O33" s="3">
        <v>1.0900000000000001</v>
      </c>
      <c r="P33" s="3">
        <v>1.77</v>
      </c>
      <c r="Q33" s="49">
        <f t="shared" ref="Q33:R33" si="21">$B$3/O33</f>
        <v>5.6422018348623855</v>
      </c>
      <c r="R33" s="49">
        <f t="shared" si="21"/>
        <v>3.4745762711864407</v>
      </c>
      <c r="S33" s="50">
        <f>$B$3</f>
        <v>6.15</v>
      </c>
      <c r="T33" s="51">
        <f>$B$2</f>
        <v>3.5</v>
      </c>
      <c r="U33" s="52">
        <f>T33*O33</f>
        <v>3.8150000000000004</v>
      </c>
      <c r="V33" s="52">
        <f>T33*P33</f>
        <v>6.1950000000000003</v>
      </c>
      <c r="W33" s="48"/>
      <c r="Z33" s="7" t="s">
        <v>43</v>
      </c>
      <c r="AA33" s="8">
        <v>13281</v>
      </c>
    </row>
    <row r="34" spans="1:27">
      <c r="A34" s="36" t="s">
        <v>129</v>
      </c>
      <c r="B34" s="45">
        <v>10000</v>
      </c>
      <c r="C34" s="38"/>
      <c r="D34" s="38"/>
      <c r="E34" s="39" t="s">
        <v>133</v>
      </c>
      <c r="F34" s="39">
        <f t="shared" si="16"/>
        <v>1306.1224489795918</v>
      </c>
      <c r="G34" s="40">
        <f t="shared" si="17"/>
        <v>14.061224489795919</v>
      </c>
      <c r="H34" s="41">
        <v>24.2</v>
      </c>
      <c r="I34" s="42">
        <v>43</v>
      </c>
      <c r="J34" s="43" t="s">
        <v>234</v>
      </c>
      <c r="K34" s="44">
        <f t="shared" si="18"/>
        <v>15469</v>
      </c>
      <c r="L34" s="33"/>
      <c r="M34" s="54"/>
      <c r="N34" s="55"/>
      <c r="Q34" s="56"/>
      <c r="R34" s="56"/>
      <c r="S34" s="57"/>
      <c r="T34" s="57"/>
      <c r="U34" s="57"/>
      <c r="V34" s="57"/>
      <c r="W34" s="57"/>
      <c r="Z34" s="7" t="s">
        <v>240</v>
      </c>
      <c r="AA34" s="8">
        <v>13125</v>
      </c>
    </row>
    <row r="35" spans="1:27">
      <c r="A35" s="46" t="s">
        <v>143</v>
      </c>
      <c r="B35" s="35" t="s">
        <v>214</v>
      </c>
      <c r="E35" s="35" t="s">
        <v>202</v>
      </c>
      <c r="F35" s="35" t="s">
        <v>199</v>
      </c>
      <c r="G35" s="35" t="s">
        <v>176</v>
      </c>
      <c r="H35" s="47" t="s">
        <v>171</v>
      </c>
      <c r="I35" s="47" t="s">
        <v>186</v>
      </c>
      <c r="J35" s="47" t="s">
        <v>190</v>
      </c>
      <c r="K35" s="35" t="s">
        <v>210</v>
      </c>
      <c r="L35" s="33"/>
      <c r="M35" s="65" t="s">
        <v>241</v>
      </c>
      <c r="N35" s="65"/>
      <c r="O35" s="65"/>
      <c r="P35" s="65"/>
      <c r="Q35" s="65"/>
      <c r="R35" s="65"/>
      <c r="S35" s="65"/>
      <c r="T35" s="65"/>
      <c r="U35" s="65"/>
      <c r="V35" s="65"/>
      <c r="W35" s="65"/>
      <c r="Z35" s="7" t="s">
        <v>242</v>
      </c>
      <c r="AA35" s="8">
        <v>13281</v>
      </c>
    </row>
    <row r="36" spans="1:27" s="33" customFormat="1" ht="27.6">
      <c r="A36" s="36" t="s">
        <v>122</v>
      </c>
      <c r="B36" s="37" t="s">
        <v>243</v>
      </c>
      <c r="C36" s="3">
        <v>0.28000000000000003</v>
      </c>
      <c r="D36" s="3">
        <v>0.29899999999999999</v>
      </c>
      <c r="E36" s="49">
        <f>$B$3/C36</f>
        <v>21.964285714285712</v>
      </c>
      <c r="F36" s="49">
        <f>$B$3/D36</f>
        <v>20.568561872909701</v>
      </c>
      <c r="G36" s="50">
        <f t="shared" ref="G36:G46" si="22">$B$3</f>
        <v>6.15</v>
      </c>
      <c r="H36" s="51">
        <f>$B$2</f>
        <v>3.5</v>
      </c>
      <c r="I36" s="52">
        <f>H36*C36</f>
        <v>0.98000000000000009</v>
      </c>
      <c r="J36" s="52">
        <f>H36*D36</f>
        <v>1.0465</v>
      </c>
      <c r="K36" s="44">
        <f t="shared" ref="K36:K46" si="23">VLOOKUP(A36,$Z$1:$AA$200,2,0)</f>
        <v>10165</v>
      </c>
      <c r="M36" s="34" t="s">
        <v>141</v>
      </c>
      <c r="N36" s="34" t="s">
        <v>184</v>
      </c>
      <c r="O36" s="11"/>
      <c r="P36" s="11"/>
      <c r="Q36" s="35" t="s">
        <v>142</v>
      </c>
      <c r="R36" s="35" t="s">
        <v>193</v>
      </c>
      <c r="S36" s="35" t="s">
        <v>196</v>
      </c>
      <c r="T36" s="35" t="s">
        <v>207</v>
      </c>
      <c r="U36" s="35" t="s">
        <v>208</v>
      </c>
      <c r="V36" s="35" t="s">
        <v>209</v>
      </c>
      <c r="W36" s="35" t="s">
        <v>210</v>
      </c>
      <c r="X36" s="3"/>
      <c r="Z36" s="7" t="s">
        <v>244</v>
      </c>
      <c r="AA36" s="8">
        <v>13125</v>
      </c>
    </row>
    <row r="37" spans="1:27" s="11" customFormat="1">
      <c r="A37" s="36" t="s">
        <v>94</v>
      </c>
      <c r="B37" s="37" t="s">
        <v>245</v>
      </c>
      <c r="C37" s="3">
        <v>0.38</v>
      </c>
      <c r="D37" s="3">
        <v>0.38</v>
      </c>
      <c r="E37" s="49">
        <f t="shared" ref="E37:F46" si="24">$B$3/C37</f>
        <v>16.184210526315791</v>
      </c>
      <c r="F37" s="49">
        <f t="shared" si="24"/>
        <v>16.184210526315791</v>
      </c>
      <c r="G37" s="50">
        <f t="shared" si="22"/>
        <v>6.15</v>
      </c>
      <c r="H37" s="51">
        <f t="shared" ref="H37:H46" si="25">$B$2</f>
        <v>3.5</v>
      </c>
      <c r="I37" s="52">
        <f t="shared" ref="I37:I46" si="26">H37*C37</f>
        <v>1.33</v>
      </c>
      <c r="J37" s="52">
        <f t="shared" ref="J37:J46" si="27">H37*D37</f>
        <v>1.33</v>
      </c>
      <c r="K37" s="44">
        <f t="shared" si="23"/>
        <v>6250</v>
      </c>
      <c r="L37" s="33"/>
      <c r="M37" s="36" t="s">
        <v>52</v>
      </c>
      <c r="N37" s="45">
        <v>5500</v>
      </c>
      <c r="O37" s="3">
        <v>1.08</v>
      </c>
      <c r="P37" s="3">
        <v>1.76</v>
      </c>
      <c r="Q37" s="39" t="s">
        <v>74</v>
      </c>
      <c r="R37" s="39">
        <f>N37/$B$9</f>
        <v>718.36734693877554</v>
      </c>
      <c r="S37" s="40">
        <f t="shared" ref="S37:S38" si="28">(R37+$B$10)/$B$10</f>
        <v>8.183673469387756</v>
      </c>
      <c r="T37" s="41">
        <v>4.9000000000000004</v>
      </c>
      <c r="U37" s="42">
        <v>37</v>
      </c>
      <c r="V37" s="43" t="s">
        <v>236</v>
      </c>
      <c r="W37" s="44">
        <f t="shared" ref="W37:W38" si="29">VLOOKUP(M37,$Z$1:$AA$200,2,0)</f>
        <v>1504.4117647058822</v>
      </c>
      <c r="X37" s="3"/>
      <c r="Z37" s="7" t="s">
        <v>246</v>
      </c>
      <c r="AA37" s="8">
        <v>10938</v>
      </c>
    </row>
    <row r="38" spans="1:27">
      <c r="A38" s="36" t="s">
        <v>95</v>
      </c>
      <c r="B38" s="37" t="s">
        <v>247</v>
      </c>
      <c r="C38" s="3">
        <v>0.78500000000000003</v>
      </c>
      <c r="D38" s="3">
        <v>0.78500000000000003</v>
      </c>
      <c r="E38" s="49">
        <f t="shared" si="24"/>
        <v>7.8343949044585992</v>
      </c>
      <c r="F38" s="49">
        <f t="shared" si="24"/>
        <v>7.8343949044585992</v>
      </c>
      <c r="G38" s="50">
        <f t="shared" si="22"/>
        <v>6.15</v>
      </c>
      <c r="H38" s="51">
        <f t="shared" si="25"/>
        <v>3.5</v>
      </c>
      <c r="I38" s="52">
        <f t="shared" si="26"/>
        <v>2.7475000000000001</v>
      </c>
      <c r="J38" s="52">
        <f t="shared" si="27"/>
        <v>2.7475000000000001</v>
      </c>
      <c r="K38" s="44">
        <f t="shared" si="23"/>
        <v>2786</v>
      </c>
      <c r="L38" s="33"/>
      <c r="M38" s="36" t="s">
        <v>53</v>
      </c>
      <c r="N38" s="45">
        <v>5500</v>
      </c>
      <c r="O38" s="3">
        <v>1.08</v>
      </c>
      <c r="P38" s="3">
        <v>1.76</v>
      </c>
      <c r="Q38" s="39" t="s">
        <v>74</v>
      </c>
      <c r="R38" s="39">
        <f>N38/$B$9</f>
        <v>718.36734693877554</v>
      </c>
      <c r="S38" s="40">
        <f t="shared" si="28"/>
        <v>8.183673469387756</v>
      </c>
      <c r="T38" s="41">
        <v>4.8</v>
      </c>
      <c r="U38" s="42">
        <v>37</v>
      </c>
      <c r="V38" s="43" t="s">
        <v>236</v>
      </c>
      <c r="W38" s="44">
        <f t="shared" si="29"/>
        <v>1058.8235294117646</v>
      </c>
      <c r="Z38" s="7" t="s">
        <v>10</v>
      </c>
      <c r="AA38" s="8">
        <v>10938</v>
      </c>
    </row>
    <row r="39" spans="1:27" ht="27.6">
      <c r="A39" s="36" t="s">
        <v>96</v>
      </c>
      <c r="B39" s="37" t="s">
        <v>248</v>
      </c>
      <c r="C39" s="3">
        <v>0.6</v>
      </c>
      <c r="D39" s="3">
        <v>0.80100000000000005</v>
      </c>
      <c r="E39" s="49">
        <f t="shared" si="24"/>
        <v>10.250000000000002</v>
      </c>
      <c r="F39" s="49">
        <f t="shared" si="24"/>
        <v>7.6779026217228461</v>
      </c>
      <c r="G39" s="50">
        <f t="shared" si="22"/>
        <v>6.15</v>
      </c>
      <c r="H39" s="51">
        <f t="shared" si="25"/>
        <v>3.5</v>
      </c>
      <c r="I39" s="52">
        <f t="shared" si="26"/>
        <v>2.1</v>
      </c>
      <c r="J39" s="52">
        <f t="shared" si="27"/>
        <v>2.8035000000000001</v>
      </c>
      <c r="K39" s="44">
        <f t="shared" si="23"/>
        <v>3500</v>
      </c>
      <c r="L39" s="33"/>
      <c r="M39" s="46" t="s">
        <v>143</v>
      </c>
      <c r="N39" s="35" t="s">
        <v>214</v>
      </c>
      <c r="O39" s="38"/>
      <c r="P39" s="38"/>
      <c r="Q39" s="35" t="s">
        <v>202</v>
      </c>
      <c r="R39" s="35" t="s">
        <v>199</v>
      </c>
      <c r="S39" s="35" t="s">
        <v>176</v>
      </c>
      <c r="T39" s="47" t="s">
        <v>171</v>
      </c>
      <c r="U39" s="47" t="s">
        <v>186</v>
      </c>
      <c r="V39" s="47" t="s">
        <v>190</v>
      </c>
      <c r="W39" s="48"/>
      <c r="Z39" s="7" t="s">
        <v>249</v>
      </c>
      <c r="AA39" s="8">
        <v>10781</v>
      </c>
    </row>
    <row r="40" spans="1:27">
      <c r="A40" s="36" t="s">
        <v>97</v>
      </c>
      <c r="B40" s="37" t="s">
        <v>250</v>
      </c>
      <c r="C40" s="3">
        <v>0.78200000000000003</v>
      </c>
      <c r="D40" s="3">
        <v>0.97699999999999998</v>
      </c>
      <c r="E40" s="49">
        <f t="shared" si="24"/>
        <v>7.8644501278772383</v>
      </c>
      <c r="F40" s="49">
        <f t="shared" si="24"/>
        <v>6.2947799385875136</v>
      </c>
      <c r="G40" s="50">
        <f t="shared" si="22"/>
        <v>6.15</v>
      </c>
      <c r="H40" s="51">
        <f t="shared" si="25"/>
        <v>3.5</v>
      </c>
      <c r="I40" s="52">
        <f t="shared" si="26"/>
        <v>2.7370000000000001</v>
      </c>
      <c r="J40" s="52">
        <f t="shared" si="27"/>
        <v>3.4194999999999998</v>
      </c>
      <c r="K40" s="44">
        <f t="shared" si="23"/>
        <v>3500</v>
      </c>
      <c r="L40" s="33"/>
      <c r="M40" s="36" t="s">
        <v>215</v>
      </c>
      <c r="N40" s="37" t="s">
        <v>251</v>
      </c>
      <c r="O40" s="3">
        <v>1.08</v>
      </c>
      <c r="P40" s="3">
        <v>1.76</v>
      </c>
      <c r="Q40" s="49">
        <f t="shared" ref="Q40:R40" si="30">$B$3/O40</f>
        <v>5.6944444444444446</v>
      </c>
      <c r="R40" s="49">
        <f t="shared" si="30"/>
        <v>3.4943181818181821</v>
      </c>
      <c r="S40" s="50">
        <f>$B$3</f>
        <v>6.15</v>
      </c>
      <c r="T40" s="51">
        <f>$B$2</f>
        <v>3.5</v>
      </c>
      <c r="U40" s="52">
        <f>T40*O40</f>
        <v>3.7800000000000002</v>
      </c>
      <c r="V40" s="52">
        <f>T40*P40</f>
        <v>6.16</v>
      </c>
      <c r="W40" s="48"/>
      <c r="Z40" s="7" t="s">
        <v>252</v>
      </c>
      <c r="AA40" s="8">
        <v>10781</v>
      </c>
    </row>
    <row r="41" spans="1:27">
      <c r="A41" s="36" t="s">
        <v>98</v>
      </c>
      <c r="B41" s="37" t="s">
        <v>253</v>
      </c>
      <c r="C41" s="3">
        <v>0.97799999999999998</v>
      </c>
      <c r="D41" s="3">
        <v>1.32</v>
      </c>
      <c r="E41" s="49">
        <f t="shared" si="24"/>
        <v>6.2883435582822091</v>
      </c>
      <c r="F41" s="49">
        <f t="shared" si="24"/>
        <v>4.6590909090909092</v>
      </c>
      <c r="G41" s="50">
        <f t="shared" si="22"/>
        <v>6.15</v>
      </c>
      <c r="H41" s="51">
        <f t="shared" si="25"/>
        <v>3.5</v>
      </c>
      <c r="I41" s="52">
        <f t="shared" si="26"/>
        <v>3.423</v>
      </c>
      <c r="J41" s="52">
        <f t="shared" si="27"/>
        <v>4.62</v>
      </c>
      <c r="K41" s="44">
        <f t="shared" si="23"/>
        <v>3500</v>
      </c>
      <c r="L41" s="33"/>
      <c r="Z41" s="7" t="s">
        <v>254</v>
      </c>
      <c r="AA41" s="8">
        <v>10000</v>
      </c>
    </row>
    <row r="42" spans="1:27">
      <c r="A42" s="36" t="s">
        <v>99</v>
      </c>
      <c r="B42" s="37" t="s">
        <v>255</v>
      </c>
      <c r="C42" s="3">
        <v>1.3</v>
      </c>
      <c r="D42" s="3">
        <v>1.89</v>
      </c>
      <c r="E42" s="49">
        <f t="shared" si="24"/>
        <v>4.7307692307692308</v>
      </c>
      <c r="F42" s="49">
        <f t="shared" si="24"/>
        <v>3.2539682539682544</v>
      </c>
      <c r="G42" s="50">
        <f t="shared" si="22"/>
        <v>6.15</v>
      </c>
      <c r="H42" s="51">
        <f t="shared" si="25"/>
        <v>3.5</v>
      </c>
      <c r="I42" s="52">
        <f t="shared" si="26"/>
        <v>4.55</v>
      </c>
      <c r="J42" s="52">
        <f t="shared" si="27"/>
        <v>6.6149999999999993</v>
      </c>
      <c r="K42" s="44">
        <f t="shared" si="23"/>
        <v>2305</v>
      </c>
      <c r="L42" s="33"/>
      <c r="M42" s="65" t="s">
        <v>256</v>
      </c>
      <c r="N42" s="65"/>
      <c r="O42" s="65"/>
      <c r="P42" s="65"/>
      <c r="Q42" s="65"/>
      <c r="R42" s="65"/>
      <c r="S42" s="65"/>
      <c r="T42" s="65"/>
      <c r="U42" s="65"/>
      <c r="V42" s="65"/>
      <c r="W42" s="65"/>
      <c r="Z42" s="7" t="s">
        <v>45</v>
      </c>
      <c r="AA42" s="8">
        <v>10000</v>
      </c>
    </row>
    <row r="43" spans="1:27" ht="27.6">
      <c r="A43" s="36" t="s">
        <v>257</v>
      </c>
      <c r="B43" s="37" t="s">
        <v>258</v>
      </c>
      <c r="C43" s="3">
        <v>1.71</v>
      </c>
      <c r="D43" s="3">
        <v>2.41</v>
      </c>
      <c r="E43" s="49">
        <f t="shared" si="24"/>
        <v>3.5964912280701755</v>
      </c>
      <c r="F43" s="49">
        <f t="shared" si="24"/>
        <v>2.5518672199170123</v>
      </c>
      <c r="G43" s="50">
        <f t="shared" si="22"/>
        <v>6.15</v>
      </c>
      <c r="H43" s="51">
        <f t="shared" si="25"/>
        <v>3.5</v>
      </c>
      <c r="I43" s="52">
        <f t="shared" si="26"/>
        <v>5.9849999999999994</v>
      </c>
      <c r="J43" s="52">
        <f t="shared" si="27"/>
        <v>8.4350000000000005</v>
      </c>
      <c r="K43" s="44" t="s">
        <v>224</v>
      </c>
      <c r="L43" s="33"/>
      <c r="M43" s="34" t="s">
        <v>141</v>
      </c>
      <c r="N43" s="34" t="s">
        <v>184</v>
      </c>
      <c r="O43" s="11"/>
      <c r="P43" s="11"/>
      <c r="Q43" s="35" t="s">
        <v>142</v>
      </c>
      <c r="R43" s="35" t="s">
        <v>193</v>
      </c>
      <c r="S43" s="35" t="s">
        <v>196</v>
      </c>
      <c r="T43" s="35" t="s">
        <v>207</v>
      </c>
      <c r="U43" s="35" t="s">
        <v>208</v>
      </c>
      <c r="V43" s="35" t="s">
        <v>209</v>
      </c>
      <c r="W43" s="35" t="s">
        <v>210</v>
      </c>
      <c r="Z43" s="7" t="s">
        <v>259</v>
      </c>
      <c r="AA43" s="8">
        <v>9844</v>
      </c>
    </row>
    <row r="44" spans="1:27">
      <c r="A44" s="36" t="s">
        <v>101</v>
      </c>
      <c r="B44" s="37" t="s">
        <v>260</v>
      </c>
      <c r="C44" s="3">
        <v>2.27</v>
      </c>
      <c r="D44" s="3">
        <v>3.62</v>
      </c>
      <c r="E44" s="49">
        <f t="shared" si="24"/>
        <v>2.7092511013215859</v>
      </c>
      <c r="F44" s="49">
        <f t="shared" si="24"/>
        <v>1.6988950276243096</v>
      </c>
      <c r="G44" s="50">
        <f t="shared" si="22"/>
        <v>6.15</v>
      </c>
      <c r="H44" s="51">
        <f t="shared" si="25"/>
        <v>3.5</v>
      </c>
      <c r="I44" s="52">
        <f t="shared" si="26"/>
        <v>7.9450000000000003</v>
      </c>
      <c r="J44" s="52">
        <f t="shared" si="27"/>
        <v>12.67</v>
      </c>
      <c r="K44" s="44">
        <f t="shared" si="23"/>
        <v>2305</v>
      </c>
      <c r="L44" s="33"/>
      <c r="M44" s="36" t="s">
        <v>54</v>
      </c>
      <c r="N44" s="45">
        <v>5500</v>
      </c>
      <c r="O44" s="3">
        <v>1.2</v>
      </c>
      <c r="P44" s="3">
        <v>1.9</v>
      </c>
      <c r="Q44" s="39" t="s">
        <v>75</v>
      </c>
      <c r="R44" s="39">
        <f>N44/$B$9</f>
        <v>718.36734693877554</v>
      </c>
      <c r="S44" s="40">
        <f t="shared" ref="S44:S47" si="31">(R44+$B$10)/$B$10</f>
        <v>8.183673469387756</v>
      </c>
      <c r="T44" s="41">
        <v>4.9000000000000004</v>
      </c>
      <c r="U44" s="42">
        <v>37</v>
      </c>
      <c r="V44" s="43" t="s">
        <v>236</v>
      </c>
      <c r="W44" s="44">
        <f t="shared" ref="W44:W47" si="32">VLOOKUP(M44,$Z$1:$AA$200,2,0)</f>
        <v>1504</v>
      </c>
      <c r="Z44" s="7" t="s">
        <v>261</v>
      </c>
      <c r="AA44" s="8">
        <v>9844</v>
      </c>
    </row>
    <row r="45" spans="1:27">
      <c r="A45" s="36" t="s">
        <v>102</v>
      </c>
      <c r="B45" s="37" t="s">
        <v>262</v>
      </c>
      <c r="C45" s="3">
        <v>3.58</v>
      </c>
      <c r="D45" s="3">
        <v>5.45</v>
      </c>
      <c r="E45" s="49">
        <f t="shared" si="24"/>
        <v>1.7178770949720672</v>
      </c>
      <c r="F45" s="49">
        <f t="shared" si="24"/>
        <v>1.1284403669724772</v>
      </c>
      <c r="G45" s="50">
        <f t="shared" si="22"/>
        <v>6.15</v>
      </c>
      <c r="H45" s="51">
        <f t="shared" si="25"/>
        <v>3.5</v>
      </c>
      <c r="I45" s="52">
        <f t="shared" si="26"/>
        <v>12.530000000000001</v>
      </c>
      <c r="J45" s="52">
        <f t="shared" si="27"/>
        <v>19.074999999999999</v>
      </c>
      <c r="K45" s="44">
        <f t="shared" si="23"/>
        <v>2305</v>
      </c>
      <c r="L45" s="33"/>
      <c r="M45" s="36" t="s">
        <v>55</v>
      </c>
      <c r="N45" s="45">
        <v>5500</v>
      </c>
      <c r="O45" s="3">
        <v>1.2</v>
      </c>
      <c r="P45" s="3">
        <v>1.9</v>
      </c>
      <c r="Q45" s="39" t="s">
        <v>75</v>
      </c>
      <c r="R45" s="39">
        <f>N45/$B$9</f>
        <v>718.36734693877554</v>
      </c>
      <c r="S45" s="40">
        <f t="shared" si="31"/>
        <v>8.183673469387756</v>
      </c>
      <c r="T45" s="41">
        <v>4.8</v>
      </c>
      <c r="U45" s="42">
        <v>37</v>
      </c>
      <c r="V45" s="43" t="s">
        <v>236</v>
      </c>
      <c r="W45" s="44">
        <f t="shared" si="32"/>
        <v>1191</v>
      </c>
      <c r="Z45" s="7" t="s">
        <v>263</v>
      </c>
      <c r="AA45" s="8">
        <v>9375</v>
      </c>
    </row>
    <row r="46" spans="1:27">
      <c r="A46" s="36" t="s">
        <v>103</v>
      </c>
      <c r="B46" s="37" t="s">
        <v>264</v>
      </c>
      <c r="C46" s="3">
        <v>5.36</v>
      </c>
      <c r="D46" s="3">
        <v>8.58</v>
      </c>
      <c r="E46" s="49">
        <f t="shared" si="24"/>
        <v>1.1473880597014925</v>
      </c>
      <c r="F46" s="49">
        <f t="shared" si="24"/>
        <v>0.71678321678321677</v>
      </c>
      <c r="G46" s="50">
        <f t="shared" si="22"/>
        <v>6.15</v>
      </c>
      <c r="H46" s="51">
        <f t="shared" si="25"/>
        <v>3.5</v>
      </c>
      <c r="I46" s="52">
        <f t="shared" si="26"/>
        <v>18.760000000000002</v>
      </c>
      <c r="J46" s="52">
        <f t="shared" si="27"/>
        <v>30.03</v>
      </c>
      <c r="K46" s="44">
        <f t="shared" si="23"/>
        <v>2305</v>
      </c>
      <c r="L46" s="33"/>
      <c r="M46" s="36" t="s">
        <v>56</v>
      </c>
      <c r="N46" s="58">
        <v>4500</v>
      </c>
      <c r="O46" s="3">
        <v>1.2</v>
      </c>
      <c r="P46" s="3">
        <v>1.9</v>
      </c>
      <c r="Q46" s="39" t="s">
        <v>75</v>
      </c>
      <c r="R46" s="39">
        <f>N46/$B$9</f>
        <v>587.75510204081638</v>
      </c>
      <c r="S46" s="40">
        <f t="shared" si="31"/>
        <v>6.8775510204081636</v>
      </c>
      <c r="T46" s="41">
        <v>3.3</v>
      </c>
      <c r="U46" s="42">
        <v>37</v>
      </c>
      <c r="V46" s="43" t="s">
        <v>265</v>
      </c>
      <c r="W46" s="44">
        <f t="shared" si="32"/>
        <v>860</v>
      </c>
      <c r="Z46" s="7" t="s">
        <v>9</v>
      </c>
      <c r="AA46" s="8">
        <v>9375</v>
      </c>
    </row>
    <row r="47" spans="1:27">
      <c r="L47" s="33"/>
      <c r="M47" s="36" t="s">
        <v>57</v>
      </c>
      <c r="N47" s="58">
        <v>4000</v>
      </c>
      <c r="O47" s="3">
        <v>1.2</v>
      </c>
      <c r="P47" s="3">
        <v>1.9</v>
      </c>
      <c r="Q47" s="39" t="s">
        <v>74</v>
      </c>
      <c r="R47" s="39">
        <f>N47/$B$9</f>
        <v>522.44897959183675</v>
      </c>
      <c r="S47" s="40">
        <f t="shared" si="31"/>
        <v>6.2244897959183678</v>
      </c>
      <c r="T47" s="41">
        <v>3.3</v>
      </c>
      <c r="U47" s="42">
        <v>37</v>
      </c>
      <c r="V47" s="43" t="s">
        <v>265</v>
      </c>
      <c r="W47" s="44">
        <f t="shared" si="32"/>
        <v>860</v>
      </c>
      <c r="Z47" s="7" t="s">
        <v>266</v>
      </c>
      <c r="AA47" s="8">
        <v>9219</v>
      </c>
    </row>
    <row r="48" spans="1:27" ht="27.6">
      <c r="A48" s="65" t="s">
        <v>267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33"/>
      <c r="M48" s="46" t="s">
        <v>143</v>
      </c>
      <c r="N48" s="35" t="s">
        <v>214</v>
      </c>
      <c r="O48" s="38"/>
      <c r="P48" s="38"/>
      <c r="Q48" s="35" t="s">
        <v>202</v>
      </c>
      <c r="R48" s="35" t="s">
        <v>199</v>
      </c>
      <c r="S48" s="35" t="s">
        <v>176</v>
      </c>
      <c r="T48" s="47" t="s">
        <v>171</v>
      </c>
      <c r="U48" s="47" t="s">
        <v>186</v>
      </c>
      <c r="V48" s="47" t="s">
        <v>190</v>
      </c>
      <c r="W48" s="48"/>
      <c r="Z48" s="7" t="s">
        <v>268</v>
      </c>
      <c r="AA48" s="8">
        <v>9219</v>
      </c>
    </row>
    <row r="49" spans="1:27" ht="12.75" customHeight="1">
      <c r="A49" s="34" t="s">
        <v>141</v>
      </c>
      <c r="B49" s="34" t="s">
        <v>184</v>
      </c>
      <c r="C49" s="11"/>
      <c r="D49" s="11"/>
      <c r="E49" s="35" t="s">
        <v>142</v>
      </c>
      <c r="F49" s="35" t="s">
        <v>193</v>
      </c>
      <c r="G49" s="35" t="s">
        <v>196</v>
      </c>
      <c r="H49" s="35" t="s">
        <v>207</v>
      </c>
      <c r="I49" s="35" t="s">
        <v>208</v>
      </c>
      <c r="J49" s="35" t="s">
        <v>209</v>
      </c>
      <c r="K49" s="35" t="s">
        <v>210</v>
      </c>
      <c r="L49" s="33"/>
      <c r="M49" s="36" t="s">
        <v>215</v>
      </c>
      <c r="N49" s="37" t="s">
        <v>269</v>
      </c>
      <c r="O49" s="3">
        <v>1.2</v>
      </c>
      <c r="P49" s="3">
        <v>1.9</v>
      </c>
      <c r="Q49" s="49">
        <f t="shared" ref="Q49:R49" si="33">$B$3/O49</f>
        <v>5.1250000000000009</v>
      </c>
      <c r="R49" s="49">
        <f t="shared" si="33"/>
        <v>3.2368421052631584</v>
      </c>
      <c r="S49" s="50">
        <f>$B$3</f>
        <v>6.15</v>
      </c>
      <c r="T49" s="51">
        <f>$B$2</f>
        <v>3.5</v>
      </c>
      <c r="U49" s="52">
        <f>T49*O49</f>
        <v>4.2</v>
      </c>
      <c r="V49" s="52">
        <f>T49*P49</f>
        <v>6.6499999999999995</v>
      </c>
      <c r="W49" s="48"/>
      <c r="Z49" s="7" t="s">
        <v>270</v>
      </c>
      <c r="AA49" s="8">
        <v>7656</v>
      </c>
    </row>
    <row r="50" spans="1:27">
      <c r="A50" s="36" t="s">
        <v>123</v>
      </c>
      <c r="B50" s="45">
        <v>10000</v>
      </c>
      <c r="C50" s="38"/>
      <c r="D50" s="38"/>
      <c r="E50" s="39" t="s">
        <v>73</v>
      </c>
      <c r="F50" s="39">
        <f>B50/$B$9</f>
        <v>1306.1224489795918</v>
      </c>
      <c r="G50" s="40">
        <f t="shared" ref="G50:G52" si="34">(F50+$B$10)/$B$10</f>
        <v>14.061224489795919</v>
      </c>
      <c r="H50" s="41">
        <v>22.3</v>
      </c>
      <c r="I50" s="42">
        <v>35</v>
      </c>
      <c r="J50" s="43" t="s">
        <v>271</v>
      </c>
      <c r="K50" s="44">
        <f t="shared" ref="K50:K52" si="35">VLOOKUP(A50,$Z$1:$AA$200,2,0)</f>
        <v>11718.75</v>
      </c>
      <c r="L50" s="33"/>
      <c r="Z50" s="7" t="s">
        <v>44</v>
      </c>
      <c r="AA50" s="8">
        <v>7656</v>
      </c>
    </row>
    <row r="51" spans="1:27">
      <c r="A51" s="36" t="s">
        <v>125</v>
      </c>
      <c r="B51" s="45">
        <v>13000</v>
      </c>
      <c r="C51" s="38"/>
      <c r="D51" s="38"/>
      <c r="E51" s="39" t="s">
        <v>73</v>
      </c>
      <c r="F51" s="39">
        <f>B51/$B$9</f>
        <v>1697.9591836734694</v>
      </c>
      <c r="G51" s="40">
        <f t="shared" si="34"/>
        <v>17.979591836734695</v>
      </c>
      <c r="H51" s="41">
        <v>22.3</v>
      </c>
      <c r="I51" s="42">
        <v>35</v>
      </c>
      <c r="J51" s="43" t="s">
        <v>271</v>
      </c>
      <c r="K51" s="44">
        <f t="shared" si="35"/>
        <v>15625</v>
      </c>
      <c r="L51" s="33"/>
      <c r="M51" s="65" t="s">
        <v>146</v>
      </c>
      <c r="N51" s="65"/>
      <c r="O51" s="65"/>
      <c r="P51" s="65"/>
      <c r="Q51" s="65"/>
      <c r="R51" s="65"/>
      <c r="S51" s="65"/>
      <c r="T51" s="65"/>
      <c r="U51" s="65"/>
      <c r="V51" s="65"/>
      <c r="W51" s="65"/>
      <c r="Z51" s="7" t="s">
        <v>272</v>
      </c>
      <c r="AA51" s="8">
        <v>7500</v>
      </c>
    </row>
    <row r="52" spans="1:27" ht="27.6">
      <c r="A52" s="36" t="s">
        <v>127</v>
      </c>
      <c r="B52" s="45">
        <v>16000</v>
      </c>
      <c r="C52" s="38"/>
      <c r="D52" s="38"/>
      <c r="E52" s="39" t="s">
        <v>73</v>
      </c>
      <c r="F52" s="39">
        <f>B52/$B$9</f>
        <v>2089.795918367347</v>
      </c>
      <c r="G52" s="40">
        <f t="shared" si="34"/>
        <v>21.897959183673471</v>
      </c>
      <c r="H52" s="41">
        <v>22.3</v>
      </c>
      <c r="I52" s="42">
        <v>38</v>
      </c>
      <c r="J52" s="43" t="s">
        <v>271</v>
      </c>
      <c r="K52" s="44">
        <f t="shared" si="35"/>
        <v>21875</v>
      </c>
      <c r="L52" s="33"/>
      <c r="M52" s="34" t="s">
        <v>141</v>
      </c>
      <c r="N52" s="34" t="s">
        <v>184</v>
      </c>
      <c r="O52" s="11"/>
      <c r="P52" s="11"/>
      <c r="Q52" s="35" t="s">
        <v>142</v>
      </c>
      <c r="R52" s="35" t="s">
        <v>193</v>
      </c>
      <c r="S52" s="35" t="s">
        <v>196</v>
      </c>
      <c r="T52" s="35" t="s">
        <v>207</v>
      </c>
      <c r="U52" s="35" t="s">
        <v>208</v>
      </c>
      <c r="V52" s="35" t="s">
        <v>209</v>
      </c>
      <c r="W52" s="35" t="s">
        <v>210</v>
      </c>
      <c r="Z52" s="7" t="s">
        <v>273</v>
      </c>
      <c r="AA52" s="8">
        <v>7500</v>
      </c>
    </row>
    <row r="53" spans="1:27">
      <c r="A53" s="46" t="s">
        <v>143</v>
      </c>
      <c r="B53" s="35" t="s">
        <v>214</v>
      </c>
      <c r="E53" s="35" t="s">
        <v>202</v>
      </c>
      <c r="F53" s="35" t="s">
        <v>199</v>
      </c>
      <c r="G53" s="35" t="s">
        <v>176</v>
      </c>
      <c r="H53" s="47" t="s">
        <v>171</v>
      </c>
      <c r="I53" s="47" t="s">
        <v>186</v>
      </c>
      <c r="J53" s="47" t="s">
        <v>190</v>
      </c>
      <c r="K53" s="35" t="s">
        <v>210</v>
      </c>
      <c r="L53" s="33"/>
      <c r="M53" s="36" t="s">
        <v>158</v>
      </c>
      <c r="N53" s="45">
        <v>4100</v>
      </c>
      <c r="O53" s="3">
        <v>1.48</v>
      </c>
      <c r="P53" s="3">
        <v>1.78</v>
      </c>
      <c r="Q53" s="39" t="s">
        <v>75</v>
      </c>
      <c r="R53" s="39">
        <f t="shared" ref="R53:R58" si="36">N53/$B$9</f>
        <v>535.51020408163265</v>
      </c>
      <c r="S53" s="40">
        <f t="shared" ref="S53:S58" si="37">(R53+$B$10)/$B$10</f>
        <v>6.3551020408163268</v>
      </c>
      <c r="T53" s="41">
        <v>2.9</v>
      </c>
      <c r="U53" s="42">
        <v>39</v>
      </c>
      <c r="V53" s="43" t="s">
        <v>274</v>
      </c>
      <c r="W53" s="44">
        <f t="shared" ref="W53:W58" si="38">VLOOKUP(M53,$Z$1:$AA$200,2,0)</f>
        <v>654</v>
      </c>
      <c r="Z53" s="7" t="s">
        <v>123</v>
      </c>
      <c r="AA53" s="8">
        <v>11718.75</v>
      </c>
    </row>
    <row r="54" spans="1:27">
      <c r="A54" s="36" t="s">
        <v>134</v>
      </c>
      <c r="B54" s="37" t="s">
        <v>275</v>
      </c>
      <c r="C54" s="3">
        <v>0.48</v>
      </c>
      <c r="D54" s="3">
        <v>0.55000000000000004</v>
      </c>
      <c r="E54" s="49">
        <f t="shared" ref="E54:F60" si="39">$B$3/C54</f>
        <v>12.812500000000002</v>
      </c>
      <c r="F54" s="49">
        <f t="shared" si="39"/>
        <v>11.181818181818182</v>
      </c>
      <c r="G54" s="50">
        <f t="shared" ref="G54:G60" si="40">$B$3</f>
        <v>6.15</v>
      </c>
      <c r="H54" s="51">
        <f>$B$2</f>
        <v>3.5</v>
      </c>
      <c r="I54" s="52">
        <f>H54*C54</f>
        <v>1.68</v>
      </c>
      <c r="J54" s="52">
        <f>H54*D54</f>
        <v>1.9250000000000003</v>
      </c>
      <c r="K54" s="44">
        <f t="shared" ref="K54:K60" si="41">VLOOKUP(A54,$Z$1:$AA$200,2,0)</f>
        <v>5936.2980769230762</v>
      </c>
      <c r="L54" s="33"/>
      <c r="M54" s="36" t="s">
        <v>159</v>
      </c>
      <c r="N54" s="45">
        <v>3800</v>
      </c>
      <c r="O54" s="3">
        <v>1.48</v>
      </c>
      <c r="P54" s="3">
        <v>1.78</v>
      </c>
      <c r="Q54" s="39" t="s">
        <v>75</v>
      </c>
      <c r="R54" s="39">
        <f t="shared" si="36"/>
        <v>496.32653061224488</v>
      </c>
      <c r="S54" s="40">
        <f t="shared" si="37"/>
        <v>5.9632653061224481</v>
      </c>
      <c r="T54" s="41">
        <v>2.9</v>
      </c>
      <c r="U54" s="42">
        <v>39</v>
      </c>
      <c r="V54" s="43" t="s">
        <v>274</v>
      </c>
      <c r="W54" s="44">
        <f t="shared" si="38"/>
        <v>581</v>
      </c>
      <c r="Z54" s="7" t="s">
        <v>124</v>
      </c>
      <c r="AA54" s="8">
        <v>11718.75</v>
      </c>
    </row>
    <row r="55" spans="1:27">
      <c r="A55" s="36" t="s">
        <v>135</v>
      </c>
      <c r="B55" s="37" t="s">
        <v>276</v>
      </c>
      <c r="C55" s="3">
        <v>0.55000000000000004</v>
      </c>
      <c r="D55" s="3">
        <v>0.69</v>
      </c>
      <c r="E55" s="49">
        <f t="shared" si="39"/>
        <v>11.181818181818182</v>
      </c>
      <c r="F55" s="49">
        <f t="shared" si="39"/>
        <v>8.913043478260871</v>
      </c>
      <c r="G55" s="50">
        <f t="shared" si="40"/>
        <v>6.15</v>
      </c>
      <c r="H55" s="51">
        <f t="shared" ref="H55:H60" si="42">$B$2</f>
        <v>3.5</v>
      </c>
      <c r="I55" s="52">
        <f t="shared" ref="I55:I60" si="43">H55*C55</f>
        <v>1.9250000000000003</v>
      </c>
      <c r="J55" s="52">
        <f t="shared" ref="J55:J60" si="44">H55*D55</f>
        <v>2.415</v>
      </c>
      <c r="K55" s="44">
        <f t="shared" si="41"/>
        <v>5076.9230769230762</v>
      </c>
      <c r="L55" s="33"/>
      <c r="M55" s="36" t="s">
        <v>160</v>
      </c>
      <c r="N55" s="58">
        <v>3300</v>
      </c>
      <c r="O55" s="3">
        <v>1.48</v>
      </c>
      <c r="P55" s="3">
        <v>1.78</v>
      </c>
      <c r="Q55" s="39" t="s">
        <v>75</v>
      </c>
      <c r="R55" s="39">
        <f t="shared" si="36"/>
        <v>431.0204081632653</v>
      </c>
      <c r="S55" s="40">
        <f t="shared" si="37"/>
        <v>5.3102040816326532</v>
      </c>
      <c r="T55" s="41">
        <v>2.9</v>
      </c>
      <c r="U55" s="42">
        <v>39</v>
      </c>
      <c r="V55" s="43" t="s">
        <v>274</v>
      </c>
      <c r="W55" s="44">
        <f t="shared" si="38"/>
        <v>537</v>
      </c>
      <c r="Z55" s="7" t="s">
        <v>125</v>
      </c>
      <c r="AA55" s="8">
        <v>15625</v>
      </c>
    </row>
    <row r="56" spans="1:27">
      <c r="A56" s="36" t="s">
        <v>136</v>
      </c>
      <c r="B56" s="37" t="s">
        <v>277</v>
      </c>
      <c r="C56" s="3">
        <v>0.69</v>
      </c>
      <c r="D56" s="3">
        <v>0.95</v>
      </c>
      <c r="E56" s="49">
        <f t="shared" si="39"/>
        <v>8.913043478260871</v>
      </c>
      <c r="F56" s="49">
        <f t="shared" si="39"/>
        <v>6.4736842105263168</v>
      </c>
      <c r="G56" s="50">
        <f t="shared" si="40"/>
        <v>6.15</v>
      </c>
      <c r="H56" s="51">
        <f t="shared" si="42"/>
        <v>3.5</v>
      </c>
      <c r="I56" s="52">
        <f t="shared" si="43"/>
        <v>2.415</v>
      </c>
      <c r="J56" s="52">
        <f t="shared" si="44"/>
        <v>3.3249999999999997</v>
      </c>
      <c r="K56" s="44">
        <f t="shared" si="41"/>
        <v>5076.9230769230762</v>
      </c>
      <c r="L56" s="33"/>
      <c r="M56" s="36" t="s">
        <v>161</v>
      </c>
      <c r="N56" s="45">
        <v>3100</v>
      </c>
      <c r="O56" s="3">
        <v>1.48</v>
      </c>
      <c r="P56" s="3">
        <v>1.78</v>
      </c>
      <c r="Q56" s="39" t="s">
        <v>75</v>
      </c>
      <c r="R56" s="39">
        <f t="shared" si="36"/>
        <v>404.89795918367349</v>
      </c>
      <c r="S56" s="40">
        <f t="shared" si="37"/>
        <v>5.0489795918367353</v>
      </c>
      <c r="T56" s="41">
        <v>2.8</v>
      </c>
      <c r="U56" s="42">
        <v>39</v>
      </c>
      <c r="V56" s="43" t="s">
        <v>274</v>
      </c>
      <c r="W56" s="44">
        <f t="shared" si="38"/>
        <v>497</v>
      </c>
      <c r="Z56" s="7" t="s">
        <v>126</v>
      </c>
      <c r="AA56" s="8">
        <v>15625</v>
      </c>
    </row>
    <row r="57" spans="1:27">
      <c r="A57" s="36" t="s">
        <v>137</v>
      </c>
      <c r="B57" s="37" t="s">
        <v>278</v>
      </c>
      <c r="C57" s="3">
        <v>0.95</v>
      </c>
      <c r="D57" s="3">
        <v>1.36</v>
      </c>
      <c r="E57" s="49">
        <f t="shared" si="39"/>
        <v>6.4736842105263168</v>
      </c>
      <c r="F57" s="49">
        <f t="shared" si="39"/>
        <v>4.5220588235294121</v>
      </c>
      <c r="G57" s="50">
        <f t="shared" si="40"/>
        <v>6.15</v>
      </c>
      <c r="H57" s="51">
        <f t="shared" si="42"/>
        <v>3.5</v>
      </c>
      <c r="I57" s="52">
        <f t="shared" si="43"/>
        <v>3.3249999999999997</v>
      </c>
      <c r="J57" s="52">
        <f t="shared" si="44"/>
        <v>4.7600000000000007</v>
      </c>
      <c r="K57" s="44">
        <f t="shared" si="41"/>
        <v>5076.9230769230762</v>
      </c>
      <c r="L57" s="33"/>
      <c r="M57" s="36" t="s">
        <v>162</v>
      </c>
      <c r="N57" s="45">
        <v>3600</v>
      </c>
      <c r="O57" s="3">
        <v>1.48</v>
      </c>
      <c r="P57" s="3">
        <v>1.78</v>
      </c>
      <c r="Q57" s="39" t="s">
        <v>74</v>
      </c>
      <c r="R57" s="39">
        <f t="shared" si="36"/>
        <v>470.20408163265307</v>
      </c>
      <c r="S57" s="40">
        <f t="shared" si="37"/>
        <v>5.7020408163265301</v>
      </c>
      <c r="T57" s="41">
        <v>2.9</v>
      </c>
      <c r="U57" s="42">
        <v>39</v>
      </c>
      <c r="V57" s="43" t="s">
        <v>274</v>
      </c>
      <c r="W57" s="44">
        <f t="shared" si="38"/>
        <v>596</v>
      </c>
      <c r="Z57" s="7" t="s">
        <v>127</v>
      </c>
      <c r="AA57" s="8">
        <v>21875</v>
      </c>
    </row>
    <row r="58" spans="1:27">
      <c r="A58" s="36" t="s">
        <v>138</v>
      </c>
      <c r="B58" s="37" t="s">
        <v>279</v>
      </c>
      <c r="C58" s="3">
        <v>1.35</v>
      </c>
      <c r="D58" s="3">
        <v>2.1</v>
      </c>
      <c r="E58" s="49">
        <f t="shared" si="39"/>
        <v>4.5555555555555554</v>
      </c>
      <c r="F58" s="49">
        <f t="shared" si="39"/>
        <v>2.9285714285714288</v>
      </c>
      <c r="G58" s="50">
        <f t="shared" si="40"/>
        <v>6.15</v>
      </c>
      <c r="H58" s="51">
        <f t="shared" si="42"/>
        <v>3.5</v>
      </c>
      <c r="I58" s="52">
        <f t="shared" si="43"/>
        <v>4.7250000000000005</v>
      </c>
      <c r="J58" s="52">
        <f t="shared" si="44"/>
        <v>7.3500000000000005</v>
      </c>
      <c r="K58" s="44">
        <f t="shared" si="41"/>
        <v>2030.2734375</v>
      </c>
      <c r="L58" s="33"/>
      <c r="M58" s="36" t="s">
        <v>163</v>
      </c>
      <c r="N58" s="58">
        <v>3100</v>
      </c>
      <c r="O58" s="3">
        <v>1.48</v>
      </c>
      <c r="P58" s="3">
        <v>1.78</v>
      </c>
      <c r="Q58" s="39" t="s">
        <v>74</v>
      </c>
      <c r="R58" s="39">
        <f t="shared" si="36"/>
        <v>404.89795918367349</v>
      </c>
      <c r="S58" s="40">
        <f t="shared" si="37"/>
        <v>5.0489795918367353</v>
      </c>
      <c r="T58" s="41">
        <v>2.9</v>
      </c>
      <c r="U58" s="42">
        <v>39</v>
      </c>
      <c r="V58" s="43" t="s">
        <v>274</v>
      </c>
      <c r="W58" s="44">
        <f t="shared" si="38"/>
        <v>574</v>
      </c>
      <c r="Z58" s="7" t="s">
        <v>128</v>
      </c>
      <c r="AA58" s="8">
        <v>21875</v>
      </c>
    </row>
    <row r="59" spans="1:27" ht="27.6">
      <c r="A59" s="36" t="s">
        <v>139</v>
      </c>
      <c r="B59" s="37" t="s">
        <v>280</v>
      </c>
      <c r="C59" s="3">
        <v>2.1</v>
      </c>
      <c r="D59" s="3">
        <v>4.1399999999999997</v>
      </c>
      <c r="E59" s="49">
        <f t="shared" si="39"/>
        <v>2.9285714285714288</v>
      </c>
      <c r="F59" s="49">
        <f t="shared" si="39"/>
        <v>1.4855072463768118</v>
      </c>
      <c r="G59" s="50">
        <f t="shared" si="40"/>
        <v>6.15</v>
      </c>
      <c r="H59" s="51">
        <f t="shared" si="42"/>
        <v>3.5</v>
      </c>
      <c r="I59" s="52">
        <f t="shared" si="43"/>
        <v>7.3500000000000005</v>
      </c>
      <c r="J59" s="52">
        <f t="shared" si="44"/>
        <v>14.489999999999998</v>
      </c>
      <c r="K59" s="44">
        <f t="shared" si="41"/>
        <v>3873.7980769230771</v>
      </c>
      <c r="L59" s="33"/>
      <c r="M59" s="46" t="s">
        <v>143</v>
      </c>
      <c r="N59" s="35" t="s">
        <v>214</v>
      </c>
      <c r="O59" s="38"/>
      <c r="P59" s="38"/>
      <c r="Q59" s="35" t="s">
        <v>202</v>
      </c>
      <c r="R59" s="35" t="s">
        <v>199</v>
      </c>
      <c r="S59" s="35" t="s">
        <v>176</v>
      </c>
      <c r="T59" s="47" t="s">
        <v>171</v>
      </c>
      <c r="U59" s="47" t="s">
        <v>186</v>
      </c>
      <c r="V59" s="47" t="s">
        <v>190</v>
      </c>
      <c r="W59" s="48"/>
      <c r="Z59" s="7" t="s">
        <v>33</v>
      </c>
      <c r="AA59" s="8">
        <v>6719</v>
      </c>
    </row>
    <row r="60" spans="1:27">
      <c r="A60" s="36" t="s">
        <v>140</v>
      </c>
      <c r="B60" s="37" t="s">
        <v>281</v>
      </c>
      <c r="C60" s="3">
        <v>4.1399999999999997</v>
      </c>
      <c r="D60" s="3">
        <v>7.4</v>
      </c>
      <c r="E60" s="49">
        <f t="shared" si="39"/>
        <v>1.4855072463768118</v>
      </c>
      <c r="F60" s="49">
        <f t="shared" si="39"/>
        <v>0.83108108108108114</v>
      </c>
      <c r="G60" s="50">
        <f t="shared" si="40"/>
        <v>6.15</v>
      </c>
      <c r="H60" s="51">
        <f t="shared" si="42"/>
        <v>3.5</v>
      </c>
      <c r="I60" s="52">
        <f t="shared" si="43"/>
        <v>14.489999999999998</v>
      </c>
      <c r="J60" s="52">
        <f t="shared" si="44"/>
        <v>25.900000000000002</v>
      </c>
      <c r="K60" s="44">
        <f t="shared" si="41"/>
        <v>3873.7980769230771</v>
      </c>
      <c r="L60" s="33"/>
      <c r="M60" s="36" t="s">
        <v>215</v>
      </c>
      <c r="N60" s="37" t="s">
        <v>282</v>
      </c>
      <c r="O60" s="3">
        <v>1.48</v>
      </c>
      <c r="P60" s="3">
        <v>1.78</v>
      </c>
      <c r="Q60" s="49">
        <f t="shared" ref="Q60:R60" si="45">$B$3/O60</f>
        <v>4.1554054054054053</v>
      </c>
      <c r="R60" s="49">
        <f t="shared" si="45"/>
        <v>3.4550561797752812</v>
      </c>
      <c r="S60" s="50">
        <f>$B$3</f>
        <v>6.15</v>
      </c>
      <c r="T60" s="51">
        <f>$B$2</f>
        <v>3.5</v>
      </c>
      <c r="U60" s="52">
        <f>T60*O60</f>
        <v>5.18</v>
      </c>
      <c r="V60" s="52">
        <f>T60*P60</f>
        <v>6.23</v>
      </c>
      <c r="W60" s="48"/>
      <c r="Z60" s="7" t="s">
        <v>34</v>
      </c>
      <c r="AA60" s="8">
        <v>6563</v>
      </c>
    </row>
    <row r="61" spans="1:27">
      <c r="L61" s="33"/>
      <c r="Z61" s="7" t="s">
        <v>35</v>
      </c>
      <c r="AA61" s="8">
        <v>6563</v>
      </c>
    </row>
    <row r="62" spans="1:27">
      <c r="A62" s="65" t="s">
        <v>283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33"/>
      <c r="M62" s="65" t="s">
        <v>146</v>
      </c>
      <c r="N62" s="65"/>
      <c r="O62" s="65"/>
      <c r="P62" s="65"/>
      <c r="Q62" s="65"/>
      <c r="R62" s="65"/>
      <c r="S62" s="65"/>
      <c r="T62" s="65"/>
      <c r="U62" s="65"/>
      <c r="V62" s="65"/>
      <c r="W62" s="65"/>
      <c r="Z62" s="7" t="s">
        <v>36</v>
      </c>
      <c r="AA62" s="8">
        <v>5938</v>
      </c>
    </row>
    <row r="63" spans="1:27" ht="12.75" customHeight="1">
      <c r="A63" s="34" t="s">
        <v>141</v>
      </c>
      <c r="B63" s="34" t="s">
        <v>184</v>
      </c>
      <c r="C63" s="11"/>
      <c r="D63" s="11"/>
      <c r="E63" s="35" t="s">
        <v>142</v>
      </c>
      <c r="F63" s="35" t="s">
        <v>193</v>
      </c>
      <c r="G63" s="35" t="s">
        <v>196</v>
      </c>
      <c r="H63" s="35" t="s">
        <v>207</v>
      </c>
      <c r="I63" s="35" t="s">
        <v>208</v>
      </c>
      <c r="J63" s="35" t="s">
        <v>209</v>
      </c>
      <c r="K63" s="35" t="s">
        <v>210</v>
      </c>
      <c r="L63" s="33"/>
      <c r="M63" s="34" t="s">
        <v>141</v>
      </c>
      <c r="N63" s="34" t="s">
        <v>184</v>
      </c>
      <c r="O63" s="11"/>
      <c r="P63" s="11"/>
      <c r="Q63" s="35" t="s">
        <v>142</v>
      </c>
      <c r="R63" s="35" t="s">
        <v>193</v>
      </c>
      <c r="S63" s="35" t="s">
        <v>196</v>
      </c>
      <c r="T63" s="35" t="s">
        <v>207</v>
      </c>
      <c r="U63" s="35" t="s">
        <v>208</v>
      </c>
      <c r="V63" s="35" t="s">
        <v>209</v>
      </c>
      <c r="W63" s="35" t="s">
        <v>210</v>
      </c>
      <c r="Z63" s="7" t="s">
        <v>284</v>
      </c>
      <c r="AA63" s="8">
        <v>5781</v>
      </c>
    </row>
    <row r="64" spans="1:27">
      <c r="A64" s="36" t="s">
        <v>0</v>
      </c>
      <c r="B64" s="45">
        <v>27000</v>
      </c>
      <c r="C64" s="59"/>
      <c r="D64" s="38"/>
      <c r="E64" s="39" t="s">
        <v>72</v>
      </c>
      <c r="F64" s="39">
        <f>B64/$B$9</f>
        <v>3526.5306122448978</v>
      </c>
      <c r="G64" s="40">
        <f t="shared" ref="G64:G66" si="46">(F64+$B$10)/$B$10</f>
        <v>36.265306122448976</v>
      </c>
      <c r="H64" s="60">
        <v>83</v>
      </c>
      <c r="I64" s="42">
        <v>49</v>
      </c>
      <c r="J64" s="43" t="s">
        <v>285</v>
      </c>
      <c r="K64" s="44">
        <f t="shared" ref="K64:K66" si="47">VLOOKUP(A64,$Z$1:$AA$200,2,0)</f>
        <v>141071</v>
      </c>
      <c r="L64" s="33"/>
      <c r="M64" s="36" t="s">
        <v>154</v>
      </c>
      <c r="N64" s="45">
        <v>3300</v>
      </c>
      <c r="O64" s="3">
        <v>0.46</v>
      </c>
      <c r="P64" s="3">
        <v>0.46</v>
      </c>
      <c r="Q64" s="39" t="s">
        <v>75</v>
      </c>
      <c r="R64" s="39">
        <f>N64/$B$9</f>
        <v>431.0204081632653</v>
      </c>
      <c r="S64" s="40">
        <f t="shared" ref="S64:S67" si="48">(R64+$B$10)/$B$10</f>
        <v>5.3102040816326532</v>
      </c>
      <c r="T64" s="41">
        <v>3.9</v>
      </c>
      <c r="U64" s="42">
        <v>39</v>
      </c>
      <c r="V64" s="43" t="s">
        <v>286</v>
      </c>
      <c r="W64" s="44">
        <f t="shared" ref="W64:W67" si="49">VLOOKUP(M64,$Z$1:$AA$200,2,0)</f>
        <v>713</v>
      </c>
      <c r="Z64" s="7" t="s">
        <v>37</v>
      </c>
      <c r="AA64" s="8">
        <v>5625</v>
      </c>
    </row>
    <row r="65" spans="1:27">
      <c r="A65" s="36" t="s">
        <v>13</v>
      </c>
      <c r="B65" s="45">
        <v>20000</v>
      </c>
      <c r="C65" s="59"/>
      <c r="D65" s="38"/>
      <c r="E65" s="39" t="s">
        <v>72</v>
      </c>
      <c r="F65" s="39">
        <f>B65/$B$9</f>
        <v>2612.2448979591836</v>
      </c>
      <c r="G65" s="40">
        <f t="shared" si="46"/>
        <v>27.122448979591837</v>
      </c>
      <c r="H65" s="60">
        <v>54</v>
      </c>
      <c r="I65" s="42">
        <v>46</v>
      </c>
      <c r="J65" s="43" t="s">
        <v>287</v>
      </c>
      <c r="K65" s="44">
        <f t="shared" si="47"/>
        <v>82143</v>
      </c>
      <c r="L65" s="33"/>
      <c r="M65" s="36" t="s">
        <v>155</v>
      </c>
      <c r="N65" s="45">
        <v>3300</v>
      </c>
      <c r="O65" s="3">
        <v>0.46</v>
      </c>
      <c r="P65" s="3">
        <v>0.46</v>
      </c>
      <c r="Q65" s="39" t="s">
        <v>75</v>
      </c>
      <c r="R65" s="39">
        <f>N65/$B$9</f>
        <v>431.0204081632653</v>
      </c>
      <c r="S65" s="40">
        <f t="shared" si="48"/>
        <v>5.3102040816326532</v>
      </c>
      <c r="T65" s="41">
        <v>3.9</v>
      </c>
      <c r="U65" s="42">
        <v>39</v>
      </c>
      <c r="V65" s="43" t="s">
        <v>286</v>
      </c>
      <c r="W65" s="44">
        <f t="shared" si="49"/>
        <v>654</v>
      </c>
      <c r="Z65" s="7" t="s">
        <v>38</v>
      </c>
      <c r="AA65" s="8">
        <v>5469</v>
      </c>
    </row>
    <row r="66" spans="1:27">
      <c r="A66" s="36" t="s">
        <v>3</v>
      </c>
      <c r="B66" s="45">
        <v>10000</v>
      </c>
      <c r="C66" s="59"/>
      <c r="D66" s="38"/>
      <c r="E66" s="39" t="s">
        <v>72</v>
      </c>
      <c r="F66" s="39">
        <f>B66/$B$9</f>
        <v>1306.1224489795918</v>
      </c>
      <c r="G66" s="40">
        <f t="shared" si="46"/>
        <v>14.061224489795919</v>
      </c>
      <c r="H66" s="60">
        <v>49</v>
      </c>
      <c r="I66" s="42">
        <v>46</v>
      </c>
      <c r="J66" s="43" t="s">
        <v>288</v>
      </c>
      <c r="K66" s="44">
        <f t="shared" si="47"/>
        <v>71429</v>
      </c>
      <c r="L66" s="33"/>
      <c r="M66" s="36" t="s">
        <v>156</v>
      </c>
      <c r="N66" s="58">
        <v>3800</v>
      </c>
      <c r="O66" s="3">
        <v>0.46</v>
      </c>
      <c r="P66" s="3">
        <v>0.46</v>
      </c>
      <c r="Q66" s="39" t="s">
        <v>74</v>
      </c>
      <c r="R66" s="39">
        <f>N66/$B$9</f>
        <v>496.32653061224488</v>
      </c>
      <c r="S66" s="40">
        <f t="shared" si="48"/>
        <v>5.9632653061224481</v>
      </c>
      <c r="T66" s="41">
        <v>3.9</v>
      </c>
      <c r="U66" s="42">
        <v>39</v>
      </c>
      <c r="V66" s="43" t="s">
        <v>286</v>
      </c>
      <c r="W66" s="44">
        <f t="shared" si="49"/>
        <v>750</v>
      </c>
      <c r="Z66" s="7" t="s">
        <v>39</v>
      </c>
      <c r="AA66" s="8">
        <v>5469</v>
      </c>
    </row>
    <row r="67" spans="1:27">
      <c r="A67" s="46" t="s">
        <v>143</v>
      </c>
      <c r="B67" s="35" t="s">
        <v>214</v>
      </c>
      <c r="E67" s="35" t="s">
        <v>202</v>
      </c>
      <c r="F67" s="35" t="s">
        <v>199</v>
      </c>
      <c r="G67" s="35" t="s">
        <v>176</v>
      </c>
      <c r="H67" s="47" t="s">
        <v>171</v>
      </c>
      <c r="I67" s="47" t="s">
        <v>186</v>
      </c>
      <c r="J67" s="47" t="s">
        <v>190</v>
      </c>
      <c r="K67" s="35" t="s">
        <v>210</v>
      </c>
      <c r="L67" s="33"/>
      <c r="M67" s="36" t="s">
        <v>157</v>
      </c>
      <c r="N67" s="45">
        <v>3200</v>
      </c>
      <c r="O67" s="3">
        <v>0.46</v>
      </c>
      <c r="P67" s="3">
        <v>0.46</v>
      </c>
      <c r="Q67" s="39" t="s">
        <v>74</v>
      </c>
      <c r="R67" s="39">
        <f>N67/$B$9</f>
        <v>417.9591836734694</v>
      </c>
      <c r="S67" s="40">
        <f t="shared" si="48"/>
        <v>5.1795918367346943</v>
      </c>
      <c r="T67" s="41">
        <v>3.9</v>
      </c>
      <c r="U67" s="42">
        <v>39</v>
      </c>
      <c r="V67" s="43" t="s">
        <v>286</v>
      </c>
      <c r="W67" s="44">
        <f t="shared" si="49"/>
        <v>904</v>
      </c>
      <c r="Z67" s="7" t="s">
        <v>40</v>
      </c>
      <c r="AA67" s="8">
        <v>5313</v>
      </c>
    </row>
    <row r="68" spans="1:27" ht="27.6">
      <c r="A68" s="36" t="s">
        <v>82</v>
      </c>
      <c r="B68" s="37" t="s">
        <v>289</v>
      </c>
      <c r="C68" s="61">
        <v>0.39</v>
      </c>
      <c r="D68" s="61">
        <v>0.39</v>
      </c>
      <c r="E68" s="49">
        <f t="shared" ref="E68:F76" si="50">$B$3/C68</f>
        <v>15.76923076923077</v>
      </c>
      <c r="F68" s="49">
        <f t="shared" si="50"/>
        <v>15.76923076923077</v>
      </c>
      <c r="G68" s="50">
        <f t="shared" ref="G68:G76" si="51">$B$3</f>
        <v>6.15</v>
      </c>
      <c r="H68" s="51">
        <f>$B$2</f>
        <v>3.5</v>
      </c>
      <c r="I68" s="52">
        <f>H68*C68</f>
        <v>1.365</v>
      </c>
      <c r="J68" s="52">
        <f>H68*D68</f>
        <v>1.365</v>
      </c>
      <c r="K68" s="44">
        <f t="shared" ref="K68:K76" si="52">VLOOKUP(A68,$Z$1:$AA$200,2,0)</f>
        <v>20833</v>
      </c>
      <c r="L68" s="33"/>
      <c r="M68" s="46" t="s">
        <v>143</v>
      </c>
      <c r="N68" s="35" t="s">
        <v>214</v>
      </c>
      <c r="O68" s="38"/>
      <c r="P68" s="38"/>
      <c r="Q68" s="35" t="s">
        <v>202</v>
      </c>
      <c r="R68" s="35" t="s">
        <v>199</v>
      </c>
      <c r="S68" s="35" t="s">
        <v>176</v>
      </c>
      <c r="T68" s="47" t="s">
        <v>171</v>
      </c>
      <c r="U68" s="47" t="s">
        <v>186</v>
      </c>
      <c r="V68" s="47" t="s">
        <v>190</v>
      </c>
      <c r="W68" s="48"/>
      <c r="Z68" s="7" t="s">
        <v>290</v>
      </c>
      <c r="AA68" s="8">
        <v>5156</v>
      </c>
    </row>
    <row r="69" spans="1:27">
      <c r="A69" s="36" t="s">
        <v>120</v>
      </c>
      <c r="B69" s="37" t="s">
        <v>291</v>
      </c>
      <c r="C69" s="61">
        <v>0.39700000000000002</v>
      </c>
      <c r="D69" s="61">
        <v>0.39700000000000002</v>
      </c>
      <c r="E69" s="49">
        <f t="shared" si="50"/>
        <v>15.491183879093199</v>
      </c>
      <c r="F69" s="49">
        <f t="shared" si="50"/>
        <v>15.491183879093199</v>
      </c>
      <c r="G69" s="50">
        <f t="shared" si="51"/>
        <v>6.15</v>
      </c>
      <c r="H69" s="51">
        <f t="shared" ref="H69:H76" si="53">$B$2</f>
        <v>3.5</v>
      </c>
      <c r="I69" s="52">
        <f t="shared" ref="I69:I76" si="54">H69*C69</f>
        <v>1.3895</v>
      </c>
      <c r="J69" s="52">
        <f t="shared" ref="J69:J76" si="55">H69*D69</f>
        <v>1.3895</v>
      </c>
      <c r="K69" s="44">
        <f t="shared" si="52"/>
        <v>37895</v>
      </c>
      <c r="L69" s="33"/>
      <c r="M69" s="36" t="s">
        <v>215</v>
      </c>
      <c r="N69" s="62" t="s">
        <v>292</v>
      </c>
      <c r="O69" s="3">
        <v>0.46</v>
      </c>
      <c r="P69" s="3">
        <v>0.46</v>
      </c>
      <c r="Q69" s="49">
        <f t="shared" ref="Q69:R69" si="56">$B$3/O69</f>
        <v>13.369565217391305</v>
      </c>
      <c r="R69" s="49">
        <f t="shared" si="56"/>
        <v>13.369565217391305</v>
      </c>
      <c r="S69" s="50">
        <f>$B$3</f>
        <v>6.15</v>
      </c>
      <c r="T69" s="51">
        <f>$B$2</f>
        <v>3.5</v>
      </c>
      <c r="U69" s="52">
        <f>T69*O69</f>
        <v>1.61</v>
      </c>
      <c r="V69" s="52">
        <f>T69*P69</f>
        <v>1.61</v>
      </c>
      <c r="W69" s="48"/>
      <c r="Z69" s="7" t="s">
        <v>5</v>
      </c>
      <c r="AA69" s="8">
        <v>4844</v>
      </c>
    </row>
    <row r="70" spans="1:27">
      <c r="A70" s="36" t="s">
        <v>90</v>
      </c>
      <c r="B70" s="37" t="s">
        <v>293</v>
      </c>
      <c r="C70" s="61">
        <v>0.746</v>
      </c>
      <c r="D70" s="61">
        <v>0.746</v>
      </c>
      <c r="E70" s="49">
        <f t="shared" si="50"/>
        <v>8.2439678284182314</v>
      </c>
      <c r="F70" s="49">
        <f t="shared" si="50"/>
        <v>8.2439678284182314</v>
      </c>
      <c r="G70" s="50">
        <f t="shared" si="51"/>
        <v>6.15</v>
      </c>
      <c r="H70" s="51">
        <f t="shared" si="53"/>
        <v>3.5</v>
      </c>
      <c r="I70" s="52">
        <f t="shared" si="54"/>
        <v>2.6109999999999998</v>
      </c>
      <c r="J70" s="52">
        <f t="shared" si="55"/>
        <v>2.6109999999999998</v>
      </c>
      <c r="K70" s="44">
        <f t="shared" si="52"/>
        <v>7583</v>
      </c>
      <c r="L70" s="33"/>
      <c r="Z70" s="7" t="s">
        <v>6</v>
      </c>
      <c r="AA70" s="8">
        <v>4688</v>
      </c>
    </row>
    <row r="71" spans="1:27">
      <c r="A71" s="36" t="s">
        <v>80</v>
      </c>
      <c r="B71" s="37" t="s">
        <v>294</v>
      </c>
      <c r="C71" s="61">
        <v>0.99099999999999999</v>
      </c>
      <c r="D71" s="61">
        <v>1.18</v>
      </c>
      <c r="E71" s="49">
        <f t="shared" si="50"/>
        <v>6.2058526740666</v>
      </c>
      <c r="F71" s="49">
        <f t="shared" si="50"/>
        <v>5.2118644067796618</v>
      </c>
      <c r="G71" s="50">
        <f t="shared" si="51"/>
        <v>6.15</v>
      </c>
      <c r="H71" s="51">
        <f t="shared" si="53"/>
        <v>3.5</v>
      </c>
      <c r="I71" s="52">
        <f t="shared" si="54"/>
        <v>3.4685000000000001</v>
      </c>
      <c r="J71" s="52">
        <f t="shared" si="55"/>
        <v>4.13</v>
      </c>
      <c r="K71" s="44">
        <f t="shared" si="52"/>
        <v>8753</v>
      </c>
      <c r="L71" s="33"/>
      <c r="Z71" s="7" t="s">
        <v>7</v>
      </c>
      <c r="AA71" s="8">
        <v>4352</v>
      </c>
    </row>
    <row r="72" spans="1:27">
      <c r="A72" s="36" t="s">
        <v>76</v>
      </c>
      <c r="B72" s="37" t="s">
        <v>295</v>
      </c>
      <c r="C72" s="61">
        <v>1.39</v>
      </c>
      <c r="D72" s="61">
        <v>1.79</v>
      </c>
      <c r="E72" s="49">
        <f t="shared" si="50"/>
        <v>4.4244604316546772</v>
      </c>
      <c r="F72" s="49">
        <f t="shared" si="50"/>
        <v>3.4357541899441344</v>
      </c>
      <c r="G72" s="50">
        <f t="shared" si="51"/>
        <v>6.15</v>
      </c>
      <c r="H72" s="51">
        <f t="shared" si="53"/>
        <v>3.5</v>
      </c>
      <c r="I72" s="52">
        <f t="shared" si="54"/>
        <v>4.8649999999999993</v>
      </c>
      <c r="J72" s="52">
        <f t="shared" si="55"/>
        <v>6.2650000000000006</v>
      </c>
      <c r="K72" s="44">
        <f t="shared" si="52"/>
        <v>5229</v>
      </c>
      <c r="L72" s="33"/>
      <c r="Z72" s="7" t="s">
        <v>296</v>
      </c>
      <c r="AA72" s="8">
        <v>4195</v>
      </c>
    </row>
    <row r="73" spans="1:27">
      <c r="A73" s="36" t="s">
        <v>77</v>
      </c>
      <c r="B73" s="37" t="s">
        <v>297</v>
      </c>
      <c r="C73" s="61">
        <v>1.79</v>
      </c>
      <c r="D73" s="61">
        <v>2.59</v>
      </c>
      <c r="E73" s="49">
        <f t="shared" si="50"/>
        <v>3.4357541899441344</v>
      </c>
      <c r="F73" s="49">
        <f t="shared" si="50"/>
        <v>2.3745173745173749</v>
      </c>
      <c r="G73" s="50">
        <f t="shared" si="51"/>
        <v>6.15</v>
      </c>
      <c r="H73" s="51">
        <f t="shared" si="53"/>
        <v>3.5</v>
      </c>
      <c r="I73" s="52">
        <f t="shared" si="54"/>
        <v>6.2650000000000006</v>
      </c>
      <c r="J73" s="52">
        <f t="shared" si="55"/>
        <v>9.0649999999999995</v>
      </c>
      <c r="K73" s="44">
        <f t="shared" si="52"/>
        <v>3958</v>
      </c>
      <c r="L73" s="33"/>
      <c r="Z73" s="7" t="s">
        <v>114</v>
      </c>
      <c r="AA73" s="8">
        <v>3438</v>
      </c>
    </row>
    <row r="74" spans="1:27">
      <c r="A74" s="36" t="s">
        <v>78</v>
      </c>
      <c r="B74" s="37" t="s">
        <v>298</v>
      </c>
      <c r="C74" s="61">
        <v>2.58</v>
      </c>
      <c r="D74" s="61">
        <v>5</v>
      </c>
      <c r="E74" s="49">
        <f t="shared" si="50"/>
        <v>2.3837209302325584</v>
      </c>
      <c r="F74" s="49">
        <f t="shared" si="50"/>
        <v>1.23</v>
      </c>
      <c r="G74" s="50">
        <f t="shared" si="51"/>
        <v>6.15</v>
      </c>
      <c r="H74" s="51">
        <f t="shared" si="53"/>
        <v>3.5</v>
      </c>
      <c r="I74" s="52">
        <f t="shared" si="54"/>
        <v>9.0300000000000011</v>
      </c>
      <c r="J74" s="52">
        <f t="shared" si="55"/>
        <v>17.5</v>
      </c>
      <c r="K74" s="44">
        <f t="shared" si="52"/>
        <v>3958</v>
      </c>
      <c r="L74" s="33"/>
      <c r="Z74" s="7" t="s">
        <v>117</v>
      </c>
      <c r="AA74" s="8">
        <v>3438</v>
      </c>
    </row>
    <row r="75" spans="1:27">
      <c r="A75" s="36" t="s">
        <v>79</v>
      </c>
      <c r="B75" s="37" t="s">
        <v>299</v>
      </c>
      <c r="C75" s="61">
        <v>4.95</v>
      </c>
      <c r="D75" s="61">
        <v>7.9</v>
      </c>
      <c r="E75" s="49">
        <f t="shared" si="50"/>
        <v>1.2424242424242424</v>
      </c>
      <c r="F75" s="49">
        <f t="shared" si="50"/>
        <v>0.77848101265822789</v>
      </c>
      <c r="G75" s="50">
        <f t="shared" si="51"/>
        <v>6.15</v>
      </c>
      <c r="H75" s="51">
        <f t="shared" si="53"/>
        <v>3.5</v>
      </c>
      <c r="I75" s="52">
        <f t="shared" si="54"/>
        <v>17.324999999999999</v>
      </c>
      <c r="J75" s="52">
        <f t="shared" si="55"/>
        <v>27.650000000000002</v>
      </c>
      <c r="K75" s="44">
        <f t="shared" si="52"/>
        <v>5230</v>
      </c>
      <c r="L75" s="33"/>
      <c r="Z75" s="7" t="s">
        <v>118</v>
      </c>
      <c r="AA75" s="8">
        <v>3047</v>
      </c>
    </row>
    <row r="76" spans="1:27">
      <c r="A76" s="36" t="s">
        <v>81</v>
      </c>
      <c r="B76" s="37" t="s">
        <v>300</v>
      </c>
      <c r="C76" s="61">
        <v>7.87</v>
      </c>
      <c r="D76" s="61">
        <v>14.8</v>
      </c>
      <c r="E76" s="49">
        <f t="shared" si="50"/>
        <v>0.78144853875476494</v>
      </c>
      <c r="F76" s="49">
        <f t="shared" si="50"/>
        <v>0.41554054054054057</v>
      </c>
      <c r="G76" s="50">
        <f t="shared" si="51"/>
        <v>6.15</v>
      </c>
      <c r="H76" s="51">
        <f t="shared" si="53"/>
        <v>3.5</v>
      </c>
      <c r="I76" s="52">
        <f t="shared" si="54"/>
        <v>27.545000000000002</v>
      </c>
      <c r="J76" s="52">
        <f t="shared" si="55"/>
        <v>51.800000000000004</v>
      </c>
      <c r="K76" s="44">
        <f t="shared" si="52"/>
        <v>12209</v>
      </c>
      <c r="L76" s="33"/>
      <c r="Z76" s="7" t="s">
        <v>115</v>
      </c>
      <c r="AA76" s="8">
        <v>2734</v>
      </c>
    </row>
    <row r="77" spans="1:27">
      <c r="L77" s="33"/>
      <c r="Z77" s="7" t="s">
        <v>119</v>
      </c>
      <c r="AA77" s="8">
        <v>2406</v>
      </c>
    </row>
    <row r="78" spans="1:27">
      <c r="A78" s="65" t="s">
        <v>301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33"/>
      <c r="Z78" s="7" t="s">
        <v>116</v>
      </c>
      <c r="AA78" s="8">
        <v>2172</v>
      </c>
    </row>
    <row r="79" spans="1:27" ht="12.75" customHeight="1">
      <c r="A79" s="34" t="s">
        <v>141</v>
      </c>
      <c r="B79" s="34" t="s">
        <v>184</v>
      </c>
      <c r="C79" s="11"/>
      <c r="D79" s="11"/>
      <c r="E79" s="35" t="s">
        <v>142</v>
      </c>
      <c r="F79" s="35" t="s">
        <v>193</v>
      </c>
      <c r="G79" s="35" t="s">
        <v>196</v>
      </c>
      <c r="H79" s="35" t="s">
        <v>207</v>
      </c>
      <c r="I79" s="35" t="s">
        <v>208</v>
      </c>
      <c r="J79" s="35" t="s">
        <v>209</v>
      </c>
      <c r="K79" s="35" t="s">
        <v>210</v>
      </c>
      <c r="L79" s="33"/>
      <c r="Z79" s="7" t="s">
        <v>46</v>
      </c>
      <c r="AA79" s="8">
        <v>5156</v>
      </c>
    </row>
    <row r="80" spans="1:27">
      <c r="A80" s="36" t="s">
        <v>0</v>
      </c>
      <c r="B80" s="45">
        <v>27000</v>
      </c>
      <c r="C80" s="38"/>
      <c r="D80" s="38"/>
      <c r="E80" s="39" t="s">
        <v>72</v>
      </c>
      <c r="F80" s="39">
        <f>B80/$B$9</f>
        <v>3526.5306122448978</v>
      </c>
      <c r="G80" s="40">
        <f t="shared" ref="G80:G81" si="57">(F80+$B$10)/$B$10</f>
        <v>36.265306122448976</v>
      </c>
      <c r="H80" s="60">
        <v>83</v>
      </c>
      <c r="I80" s="42">
        <v>49</v>
      </c>
      <c r="J80" s="43" t="s">
        <v>285</v>
      </c>
      <c r="K80" s="44">
        <f t="shared" ref="K80:K81" si="58">VLOOKUP(A80,$Z$1:$AA$200,2,0)</f>
        <v>141071</v>
      </c>
      <c r="L80" s="33"/>
      <c r="Z80" s="7" t="s">
        <v>302</v>
      </c>
      <c r="AA80" s="8">
        <v>5156</v>
      </c>
    </row>
    <row r="81" spans="1:27">
      <c r="A81" s="36" t="s">
        <v>13</v>
      </c>
      <c r="B81" s="45">
        <v>20000</v>
      </c>
      <c r="C81" s="38"/>
      <c r="D81" s="38"/>
      <c r="E81" s="39" t="s">
        <v>72</v>
      </c>
      <c r="F81" s="39">
        <f>B81/$B$9</f>
        <v>2612.2448979591836</v>
      </c>
      <c r="G81" s="40">
        <f t="shared" si="57"/>
        <v>27.122448979591837</v>
      </c>
      <c r="H81" s="60">
        <v>54</v>
      </c>
      <c r="I81" s="42">
        <v>46</v>
      </c>
      <c r="J81" s="43" t="s">
        <v>287</v>
      </c>
      <c r="K81" s="44">
        <f t="shared" si="58"/>
        <v>82143</v>
      </c>
      <c r="L81" s="33"/>
      <c r="Z81" s="7" t="s">
        <v>47</v>
      </c>
      <c r="AA81" s="8">
        <v>9744</v>
      </c>
    </row>
    <row r="82" spans="1:27">
      <c r="A82" s="46" t="s">
        <v>143</v>
      </c>
      <c r="B82" s="35" t="s">
        <v>214</v>
      </c>
      <c r="E82" s="35" t="s">
        <v>202</v>
      </c>
      <c r="F82" s="35" t="s">
        <v>199</v>
      </c>
      <c r="G82" s="35" t="s">
        <v>176</v>
      </c>
      <c r="H82" s="47" t="s">
        <v>171</v>
      </c>
      <c r="I82" s="47" t="s">
        <v>186</v>
      </c>
      <c r="J82" s="47" t="s">
        <v>190</v>
      </c>
      <c r="K82" s="35" t="s">
        <v>210</v>
      </c>
      <c r="L82" s="33"/>
      <c r="Z82" s="7" t="s">
        <v>16</v>
      </c>
      <c r="AA82" s="8">
        <v>3906.25</v>
      </c>
    </row>
    <row r="83" spans="1:27">
      <c r="A83" s="36" t="s">
        <v>120</v>
      </c>
      <c r="B83" s="37" t="s">
        <v>291</v>
      </c>
      <c r="C83" s="3">
        <v>0.39700000000000002</v>
      </c>
      <c r="D83" s="3">
        <v>0.39700000000000002</v>
      </c>
      <c r="E83" s="49">
        <f t="shared" ref="E83:F91" si="59">$B$3/C83</f>
        <v>15.491183879093199</v>
      </c>
      <c r="F83" s="49">
        <f t="shared" si="59"/>
        <v>15.491183879093199</v>
      </c>
      <c r="G83" s="50">
        <f t="shared" ref="G83:G91" si="60">$B$3</f>
        <v>6.15</v>
      </c>
      <c r="H83" s="51">
        <f>$B$2</f>
        <v>3.5</v>
      </c>
      <c r="I83" s="52">
        <f>H83*C83</f>
        <v>1.3895</v>
      </c>
      <c r="J83" s="52">
        <f>H83*D83</f>
        <v>1.3895</v>
      </c>
      <c r="K83" s="44">
        <f t="shared" ref="K83:K91" si="61">VLOOKUP(A83,$Z$1:$AA$200,2,0)</f>
        <v>37895</v>
      </c>
      <c r="L83" s="33"/>
      <c r="Z83" s="7" t="s">
        <v>17</v>
      </c>
      <c r="AA83" s="8">
        <v>4062.5</v>
      </c>
    </row>
    <row r="84" spans="1:27">
      <c r="A84" s="36" t="s">
        <v>121</v>
      </c>
      <c r="B84" s="37" t="s">
        <v>303</v>
      </c>
      <c r="C84" s="3">
        <v>0.69299999999999995</v>
      </c>
      <c r="D84" s="3">
        <v>0.91300000000000003</v>
      </c>
      <c r="E84" s="49">
        <f t="shared" si="59"/>
        <v>8.8744588744588757</v>
      </c>
      <c r="F84" s="49">
        <f t="shared" si="59"/>
        <v>6.7360350492880618</v>
      </c>
      <c r="G84" s="50">
        <f t="shared" si="60"/>
        <v>6.15</v>
      </c>
      <c r="H84" s="51">
        <f t="shared" ref="H84:H91" si="62">$B$2</f>
        <v>3.5</v>
      </c>
      <c r="I84" s="52">
        <f t="shared" ref="I84:I91" si="63">H84*C84</f>
        <v>2.4255</v>
      </c>
      <c r="J84" s="52">
        <f t="shared" ref="J84:J91" si="64">H84*D84</f>
        <v>3.1955</v>
      </c>
      <c r="K84" s="44">
        <f t="shared" si="61"/>
        <v>30470</v>
      </c>
      <c r="L84" s="33"/>
      <c r="Z84" s="7" t="s">
        <v>18</v>
      </c>
      <c r="AA84" s="8">
        <v>3203</v>
      </c>
    </row>
    <row r="85" spans="1:27">
      <c r="A85" s="36" t="s">
        <v>90</v>
      </c>
      <c r="B85" s="37" t="s">
        <v>293</v>
      </c>
      <c r="C85" s="3">
        <v>0.746</v>
      </c>
      <c r="D85" s="3">
        <v>0.746</v>
      </c>
      <c r="E85" s="49">
        <f t="shared" si="59"/>
        <v>8.2439678284182314</v>
      </c>
      <c r="F85" s="49">
        <f t="shared" si="59"/>
        <v>8.2439678284182314</v>
      </c>
      <c r="G85" s="50">
        <f t="shared" si="60"/>
        <v>6.15</v>
      </c>
      <c r="H85" s="51">
        <f t="shared" si="62"/>
        <v>3.5</v>
      </c>
      <c r="I85" s="52">
        <f t="shared" si="63"/>
        <v>2.6109999999999998</v>
      </c>
      <c r="J85" s="52">
        <f t="shared" si="64"/>
        <v>2.6109999999999998</v>
      </c>
      <c r="K85" s="44">
        <f t="shared" si="61"/>
        <v>7583</v>
      </c>
      <c r="L85" s="33"/>
      <c r="Z85" s="7" t="s">
        <v>19</v>
      </c>
      <c r="AA85" s="8">
        <v>3359</v>
      </c>
    </row>
    <row r="86" spans="1:27">
      <c r="A86" s="36" t="s">
        <v>91</v>
      </c>
      <c r="B86" s="37" t="s">
        <v>294</v>
      </c>
      <c r="C86" s="3">
        <v>0.99099999999999999</v>
      </c>
      <c r="D86" s="3">
        <v>1.18</v>
      </c>
      <c r="E86" s="49">
        <f t="shared" si="59"/>
        <v>6.2058526740666</v>
      </c>
      <c r="F86" s="49">
        <f t="shared" si="59"/>
        <v>5.2118644067796618</v>
      </c>
      <c r="G86" s="50">
        <f t="shared" si="60"/>
        <v>6.15</v>
      </c>
      <c r="H86" s="51">
        <f t="shared" si="62"/>
        <v>3.5</v>
      </c>
      <c r="I86" s="52">
        <f t="shared" si="63"/>
        <v>3.4685000000000001</v>
      </c>
      <c r="J86" s="52">
        <f t="shared" si="64"/>
        <v>4.13</v>
      </c>
      <c r="K86" s="44">
        <f t="shared" si="61"/>
        <v>9083</v>
      </c>
      <c r="L86" s="33"/>
      <c r="Z86" s="7" t="s">
        <v>20</v>
      </c>
      <c r="AA86" s="8">
        <v>3172</v>
      </c>
    </row>
    <row r="87" spans="1:27">
      <c r="A87" s="36" t="s">
        <v>86</v>
      </c>
      <c r="B87" s="37" t="s">
        <v>297</v>
      </c>
      <c r="C87" s="3">
        <v>1.79</v>
      </c>
      <c r="D87" s="3">
        <v>2.59</v>
      </c>
      <c r="E87" s="49">
        <f t="shared" si="59"/>
        <v>3.4357541899441344</v>
      </c>
      <c r="F87" s="49">
        <f t="shared" si="59"/>
        <v>2.3745173745173749</v>
      </c>
      <c r="G87" s="50">
        <f t="shared" si="60"/>
        <v>6.15</v>
      </c>
      <c r="H87" s="51">
        <f t="shared" si="62"/>
        <v>3.5</v>
      </c>
      <c r="I87" s="52">
        <f t="shared" si="63"/>
        <v>6.2650000000000006</v>
      </c>
      <c r="J87" s="52">
        <f t="shared" si="64"/>
        <v>9.0649999999999995</v>
      </c>
      <c r="K87" s="44">
        <f t="shared" si="61"/>
        <v>4167</v>
      </c>
      <c r="L87" s="33"/>
      <c r="Z87" s="7" t="s">
        <v>21</v>
      </c>
      <c r="AA87" s="8">
        <v>3328</v>
      </c>
    </row>
    <row r="88" spans="1:27">
      <c r="A88" s="36" t="s">
        <v>87</v>
      </c>
      <c r="B88" s="37" t="s">
        <v>304</v>
      </c>
      <c r="C88" s="3">
        <v>1.35</v>
      </c>
      <c r="D88" s="3">
        <v>1.84</v>
      </c>
      <c r="E88" s="49">
        <f t="shared" si="59"/>
        <v>4.5555555555555554</v>
      </c>
      <c r="F88" s="49">
        <f t="shared" si="59"/>
        <v>3.3423913043478262</v>
      </c>
      <c r="G88" s="50">
        <f t="shared" si="60"/>
        <v>6.15</v>
      </c>
      <c r="H88" s="51">
        <f t="shared" si="62"/>
        <v>3.5</v>
      </c>
      <c r="I88" s="52">
        <f t="shared" si="63"/>
        <v>4.7250000000000005</v>
      </c>
      <c r="J88" s="52">
        <f t="shared" si="64"/>
        <v>6.44</v>
      </c>
      <c r="K88" s="44">
        <f t="shared" si="61"/>
        <v>7500</v>
      </c>
      <c r="L88" s="33"/>
      <c r="Z88" s="7" t="s">
        <v>22</v>
      </c>
      <c r="AA88" s="8">
        <v>1718.75</v>
      </c>
    </row>
    <row r="89" spans="1:27">
      <c r="A89" s="36" t="s">
        <v>88</v>
      </c>
      <c r="B89" s="37" t="s">
        <v>298</v>
      </c>
      <c r="C89" s="3">
        <v>2.58</v>
      </c>
      <c r="D89" s="3">
        <v>5</v>
      </c>
      <c r="E89" s="49">
        <f t="shared" si="59"/>
        <v>2.3837209302325584</v>
      </c>
      <c r="F89" s="49">
        <f t="shared" si="59"/>
        <v>1.23</v>
      </c>
      <c r="G89" s="50">
        <f t="shared" si="60"/>
        <v>6.15</v>
      </c>
      <c r="H89" s="51">
        <f t="shared" si="62"/>
        <v>3.5</v>
      </c>
      <c r="I89" s="52">
        <f t="shared" si="63"/>
        <v>9.0300000000000011</v>
      </c>
      <c r="J89" s="52">
        <f t="shared" si="64"/>
        <v>17.5</v>
      </c>
      <c r="K89" s="44">
        <f t="shared" si="61"/>
        <v>5667</v>
      </c>
      <c r="L89" s="33"/>
      <c r="Z89" s="7" t="s">
        <v>23</v>
      </c>
      <c r="AA89" s="8">
        <v>2031</v>
      </c>
    </row>
    <row r="90" spans="1:27">
      <c r="A90" s="36" t="s">
        <v>89</v>
      </c>
      <c r="B90" s="37" t="s">
        <v>305</v>
      </c>
      <c r="C90" s="3">
        <v>4.9400000000000004</v>
      </c>
      <c r="D90" s="3">
        <v>7.94</v>
      </c>
      <c r="E90" s="49">
        <f t="shared" si="59"/>
        <v>1.2449392712550607</v>
      </c>
      <c r="F90" s="49">
        <f t="shared" si="59"/>
        <v>0.77455919395466</v>
      </c>
      <c r="G90" s="50">
        <f t="shared" si="60"/>
        <v>6.15</v>
      </c>
      <c r="H90" s="51">
        <f t="shared" si="62"/>
        <v>3.5</v>
      </c>
      <c r="I90" s="52">
        <f t="shared" si="63"/>
        <v>17.290000000000003</v>
      </c>
      <c r="J90" s="52">
        <f t="shared" si="64"/>
        <v>27.790000000000003</v>
      </c>
      <c r="K90" s="44">
        <f t="shared" si="61"/>
        <v>8000</v>
      </c>
      <c r="L90" s="33"/>
      <c r="Z90" s="7" t="s">
        <v>24</v>
      </c>
      <c r="AA90" s="8">
        <v>1859</v>
      </c>
    </row>
    <row r="91" spans="1:27">
      <c r="A91" s="36" t="s">
        <v>92</v>
      </c>
      <c r="B91" s="37" t="s">
        <v>300</v>
      </c>
      <c r="C91" s="3">
        <v>7.87</v>
      </c>
      <c r="D91" s="3">
        <v>14.8</v>
      </c>
      <c r="E91" s="49">
        <f t="shared" si="59"/>
        <v>0.78144853875476494</v>
      </c>
      <c r="F91" s="49">
        <f t="shared" si="59"/>
        <v>0.41554054054054057</v>
      </c>
      <c r="G91" s="50">
        <f t="shared" si="60"/>
        <v>6.15</v>
      </c>
      <c r="H91" s="51">
        <f t="shared" si="62"/>
        <v>3.5</v>
      </c>
      <c r="I91" s="52">
        <f t="shared" si="63"/>
        <v>27.545000000000002</v>
      </c>
      <c r="J91" s="52">
        <f t="shared" si="64"/>
        <v>51.800000000000004</v>
      </c>
      <c r="K91" s="44">
        <f t="shared" si="61"/>
        <v>12583</v>
      </c>
      <c r="L91" s="33"/>
      <c r="Z91" s="7" t="s">
        <v>25</v>
      </c>
      <c r="AA91" s="8">
        <v>2500</v>
      </c>
    </row>
    <row r="92" spans="1:27">
      <c r="L92" s="33"/>
      <c r="Z92" s="7" t="s">
        <v>26</v>
      </c>
      <c r="AA92" s="8">
        <v>2328</v>
      </c>
    </row>
    <row r="93" spans="1:27">
      <c r="A93" s="65" t="s">
        <v>306</v>
      </c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33"/>
      <c r="Z93" s="7" t="s">
        <v>27</v>
      </c>
      <c r="AA93" s="8">
        <v>2188</v>
      </c>
    </row>
    <row r="94" spans="1:27" ht="12.75" customHeight="1">
      <c r="A94" s="34" t="s">
        <v>141</v>
      </c>
      <c r="B94" s="34" t="s">
        <v>184</v>
      </c>
      <c r="C94" s="11"/>
      <c r="D94" s="11"/>
      <c r="E94" s="35" t="s">
        <v>142</v>
      </c>
      <c r="F94" s="35" t="s">
        <v>193</v>
      </c>
      <c r="G94" s="35" t="s">
        <v>196</v>
      </c>
      <c r="H94" s="35" t="s">
        <v>207</v>
      </c>
      <c r="I94" s="35" t="s">
        <v>208</v>
      </c>
      <c r="J94" s="35" t="s">
        <v>209</v>
      </c>
      <c r="K94" s="35" t="s">
        <v>210</v>
      </c>
      <c r="L94" s="33"/>
      <c r="Z94" s="7" t="s">
        <v>28</v>
      </c>
      <c r="AA94" s="8">
        <v>2016</v>
      </c>
    </row>
    <row r="95" spans="1:27">
      <c r="A95" s="36" t="s">
        <v>1</v>
      </c>
      <c r="B95" s="45">
        <v>30000</v>
      </c>
      <c r="C95" s="38"/>
      <c r="D95" s="38"/>
      <c r="E95" s="39" t="s">
        <v>73</v>
      </c>
      <c r="F95" s="39">
        <f>B95/$B$9</f>
        <v>3918.3673469387754</v>
      </c>
      <c r="G95" s="40">
        <f t="shared" ref="G95:G97" si="65">(F95+$B$10)/$B$10</f>
        <v>40.183673469387756</v>
      </c>
      <c r="H95" s="60">
        <v>79</v>
      </c>
      <c r="I95" s="42">
        <v>49</v>
      </c>
      <c r="J95" s="43" t="s">
        <v>285</v>
      </c>
      <c r="K95" s="44">
        <f t="shared" ref="K95:K97" si="66">VLOOKUP(A95,$Z$1:$AA$200,2,0)</f>
        <v>105357</v>
      </c>
      <c r="L95" s="33"/>
      <c r="Z95" s="7" t="s">
        <v>29</v>
      </c>
      <c r="AA95" s="8">
        <v>2875</v>
      </c>
    </row>
    <row r="96" spans="1:27">
      <c r="A96" s="36" t="s">
        <v>2</v>
      </c>
      <c r="B96" s="45">
        <v>20000</v>
      </c>
      <c r="C96" s="38"/>
      <c r="D96" s="38"/>
      <c r="E96" s="39" t="s">
        <v>73</v>
      </c>
      <c r="F96" s="39">
        <f>B96/$B$9</f>
        <v>2612.2448979591836</v>
      </c>
      <c r="G96" s="40">
        <f t="shared" si="65"/>
        <v>27.122448979591837</v>
      </c>
      <c r="H96" s="60">
        <v>49</v>
      </c>
      <c r="I96" s="42">
        <v>46</v>
      </c>
      <c r="J96" s="43" t="s">
        <v>287</v>
      </c>
      <c r="K96" s="44">
        <f t="shared" si="66"/>
        <v>69643</v>
      </c>
      <c r="L96" s="33"/>
      <c r="Z96" s="7" t="s">
        <v>30</v>
      </c>
      <c r="AA96" s="8">
        <v>2703</v>
      </c>
    </row>
    <row r="97" spans="1:27">
      <c r="A97" s="36" t="s">
        <v>4</v>
      </c>
      <c r="B97" s="45">
        <v>12000</v>
      </c>
      <c r="C97" s="38"/>
      <c r="D97" s="38"/>
      <c r="E97" s="39" t="s">
        <v>73</v>
      </c>
      <c r="F97" s="39">
        <f>B97/$B$9</f>
        <v>1567.3469387755101</v>
      </c>
      <c r="G97" s="40">
        <f t="shared" si="65"/>
        <v>16.673469387755102</v>
      </c>
      <c r="H97" s="60">
        <v>43</v>
      </c>
      <c r="I97" s="42">
        <v>44</v>
      </c>
      <c r="J97" s="43" t="s">
        <v>288</v>
      </c>
      <c r="K97" s="44">
        <f t="shared" si="66"/>
        <v>53571</v>
      </c>
      <c r="L97" s="33"/>
      <c r="Z97" s="7" t="s">
        <v>31</v>
      </c>
      <c r="AA97" s="8">
        <v>2968.75</v>
      </c>
    </row>
    <row r="98" spans="1:27">
      <c r="A98" s="46" t="s">
        <v>143</v>
      </c>
      <c r="B98" s="35" t="s">
        <v>214</v>
      </c>
      <c r="E98" s="35" t="s">
        <v>202</v>
      </c>
      <c r="F98" s="35" t="s">
        <v>199</v>
      </c>
      <c r="G98" s="35" t="s">
        <v>176</v>
      </c>
      <c r="H98" s="47" t="s">
        <v>171</v>
      </c>
      <c r="I98" s="47" t="s">
        <v>186</v>
      </c>
      <c r="J98" s="47" t="s">
        <v>190</v>
      </c>
      <c r="K98" s="35" t="s">
        <v>210</v>
      </c>
      <c r="L98" s="33"/>
      <c r="Z98" s="7" t="s">
        <v>32</v>
      </c>
      <c r="AA98" s="8">
        <v>2812.5</v>
      </c>
    </row>
    <row r="99" spans="1:27">
      <c r="A99" s="36" t="s">
        <v>82</v>
      </c>
      <c r="B99" s="37" t="s">
        <v>307</v>
      </c>
      <c r="C99" s="3">
        <v>0.36399999999999999</v>
      </c>
      <c r="D99" s="3">
        <v>0.36399999999999999</v>
      </c>
      <c r="E99" s="49">
        <f t="shared" ref="E99:F107" si="67">$B$3/C99</f>
        <v>16.895604395604398</v>
      </c>
      <c r="F99" s="49">
        <f t="shared" si="67"/>
        <v>16.895604395604398</v>
      </c>
      <c r="G99" s="50">
        <f t="shared" ref="G99:G107" si="68">$B$3</f>
        <v>6.15</v>
      </c>
      <c r="H99" s="51">
        <f>$B$2</f>
        <v>3.5</v>
      </c>
      <c r="I99" s="52">
        <f>H99*C99</f>
        <v>1.274</v>
      </c>
      <c r="J99" s="52">
        <f>H99*D99</f>
        <v>1.274</v>
      </c>
      <c r="K99" s="44">
        <f t="shared" ref="K99:K107" si="69">VLOOKUP(A99,$Z$1:$AA$200,2,0)</f>
        <v>20833</v>
      </c>
      <c r="L99" s="33"/>
      <c r="Z99" s="7" t="s">
        <v>48</v>
      </c>
      <c r="AA99" s="8">
        <v>1718.75</v>
      </c>
    </row>
    <row r="100" spans="1:27">
      <c r="A100" s="36" t="s">
        <v>120</v>
      </c>
      <c r="B100" s="37" t="s">
        <v>308</v>
      </c>
      <c r="C100" s="3">
        <v>0.37</v>
      </c>
      <c r="D100" s="3">
        <v>0.37</v>
      </c>
      <c r="E100" s="49">
        <f t="shared" si="67"/>
        <v>16.621621621621621</v>
      </c>
      <c r="F100" s="49">
        <f t="shared" si="67"/>
        <v>16.621621621621621</v>
      </c>
      <c r="G100" s="50">
        <f t="shared" si="68"/>
        <v>6.15</v>
      </c>
      <c r="H100" s="51">
        <f t="shared" ref="H100:H107" si="70">$B$2</f>
        <v>3.5</v>
      </c>
      <c r="I100" s="52">
        <f t="shared" ref="I100:I107" si="71">H100*C100</f>
        <v>1.2949999999999999</v>
      </c>
      <c r="J100" s="52">
        <f t="shared" ref="J100:J107" si="72">H100*D100</f>
        <v>1.2949999999999999</v>
      </c>
      <c r="K100" s="44">
        <f t="shared" si="69"/>
        <v>37895</v>
      </c>
      <c r="L100" s="33"/>
      <c r="Z100" s="7" t="s">
        <v>49</v>
      </c>
      <c r="AA100" s="8">
        <v>1445.3125</v>
      </c>
    </row>
    <row r="101" spans="1:27">
      <c r="A101" s="36" t="s">
        <v>90</v>
      </c>
      <c r="B101" s="37" t="s">
        <v>309</v>
      </c>
      <c r="C101" s="3">
        <v>0.69499999999999995</v>
      </c>
      <c r="D101" s="3">
        <v>0.69499999999999995</v>
      </c>
      <c r="E101" s="49">
        <f t="shared" si="67"/>
        <v>8.8489208633093543</v>
      </c>
      <c r="F101" s="49">
        <f t="shared" si="67"/>
        <v>8.8489208633093543</v>
      </c>
      <c r="G101" s="50">
        <f t="shared" si="68"/>
        <v>6.15</v>
      </c>
      <c r="H101" s="51">
        <f t="shared" si="70"/>
        <v>3.5</v>
      </c>
      <c r="I101" s="52">
        <f t="shared" si="71"/>
        <v>2.4324999999999997</v>
      </c>
      <c r="J101" s="52">
        <f t="shared" si="72"/>
        <v>2.4324999999999997</v>
      </c>
      <c r="K101" s="44">
        <f t="shared" si="69"/>
        <v>7583</v>
      </c>
      <c r="L101" s="33"/>
      <c r="Z101" s="7" t="s">
        <v>50</v>
      </c>
      <c r="AA101" s="8">
        <v>1411.7647058823529</v>
      </c>
    </row>
    <row r="102" spans="1:27">
      <c r="A102" s="36" t="s">
        <v>80</v>
      </c>
      <c r="B102" s="37" t="s">
        <v>310</v>
      </c>
      <c r="C102" s="3">
        <v>0.92400000000000004</v>
      </c>
      <c r="D102" s="3">
        <v>1.1000000000000001</v>
      </c>
      <c r="E102" s="49">
        <f t="shared" si="67"/>
        <v>6.6558441558441563</v>
      </c>
      <c r="F102" s="49">
        <f t="shared" si="67"/>
        <v>5.5909090909090908</v>
      </c>
      <c r="G102" s="50">
        <f t="shared" si="68"/>
        <v>6.15</v>
      </c>
      <c r="H102" s="51">
        <f t="shared" si="70"/>
        <v>3.5</v>
      </c>
      <c r="I102" s="52">
        <f t="shared" si="71"/>
        <v>3.234</v>
      </c>
      <c r="J102" s="52">
        <f t="shared" si="72"/>
        <v>3.8500000000000005</v>
      </c>
      <c r="K102" s="44">
        <f t="shared" si="69"/>
        <v>8753</v>
      </c>
      <c r="L102" s="33"/>
      <c r="Z102" s="7" t="s">
        <v>11</v>
      </c>
      <c r="AA102" s="8">
        <v>1198.5294117647059</v>
      </c>
    </row>
    <row r="103" spans="1:27">
      <c r="A103" s="36" t="s">
        <v>76</v>
      </c>
      <c r="B103" s="37" t="s">
        <v>311</v>
      </c>
      <c r="C103" s="3">
        <v>1.3</v>
      </c>
      <c r="D103" s="3">
        <v>1.67</v>
      </c>
      <c r="E103" s="49">
        <f t="shared" si="67"/>
        <v>4.7307692307692308</v>
      </c>
      <c r="F103" s="49">
        <f t="shared" si="67"/>
        <v>3.6826347305389224</v>
      </c>
      <c r="G103" s="50">
        <f t="shared" si="68"/>
        <v>6.15</v>
      </c>
      <c r="H103" s="51">
        <f t="shared" si="70"/>
        <v>3.5</v>
      </c>
      <c r="I103" s="52">
        <f t="shared" si="71"/>
        <v>4.55</v>
      </c>
      <c r="J103" s="52">
        <f t="shared" si="72"/>
        <v>5.8449999999999998</v>
      </c>
      <c r="K103" s="44">
        <f t="shared" si="69"/>
        <v>5229</v>
      </c>
      <c r="L103" s="33"/>
      <c r="Z103" s="7" t="s">
        <v>51</v>
      </c>
      <c r="AA103" s="8">
        <v>1125</v>
      </c>
    </row>
    <row r="104" spans="1:27">
      <c r="A104" s="36" t="s">
        <v>77</v>
      </c>
      <c r="B104" s="37" t="s">
        <v>312</v>
      </c>
      <c r="C104" s="3">
        <v>1.67</v>
      </c>
      <c r="D104" s="3">
        <v>2.41</v>
      </c>
      <c r="E104" s="49">
        <f t="shared" si="67"/>
        <v>3.6826347305389224</v>
      </c>
      <c r="F104" s="49">
        <f t="shared" si="67"/>
        <v>2.5518672199170123</v>
      </c>
      <c r="G104" s="50">
        <f t="shared" si="68"/>
        <v>6.15</v>
      </c>
      <c r="H104" s="51">
        <f t="shared" si="70"/>
        <v>3.5</v>
      </c>
      <c r="I104" s="52">
        <f t="shared" si="71"/>
        <v>5.8449999999999998</v>
      </c>
      <c r="J104" s="52">
        <f t="shared" si="72"/>
        <v>8.4350000000000005</v>
      </c>
      <c r="K104" s="44">
        <f t="shared" si="69"/>
        <v>3958</v>
      </c>
      <c r="L104" s="33"/>
      <c r="Z104" s="7" t="s">
        <v>52</v>
      </c>
      <c r="AA104" s="8">
        <v>1504.4117647058822</v>
      </c>
    </row>
    <row r="105" spans="1:27">
      <c r="A105" s="36" t="s">
        <v>78</v>
      </c>
      <c r="B105" s="37" t="s">
        <v>313</v>
      </c>
      <c r="C105" s="3">
        <v>2.4</v>
      </c>
      <c r="D105" s="3">
        <v>4.66</v>
      </c>
      <c r="E105" s="49">
        <f t="shared" si="67"/>
        <v>2.5625000000000004</v>
      </c>
      <c r="F105" s="49">
        <f t="shared" si="67"/>
        <v>1.3197424892703864</v>
      </c>
      <c r="G105" s="50">
        <f t="shared" si="68"/>
        <v>6.15</v>
      </c>
      <c r="H105" s="51">
        <f t="shared" si="70"/>
        <v>3.5</v>
      </c>
      <c r="I105" s="52">
        <f t="shared" si="71"/>
        <v>8.4</v>
      </c>
      <c r="J105" s="52">
        <f t="shared" si="72"/>
        <v>16.310000000000002</v>
      </c>
      <c r="K105" s="44">
        <f t="shared" si="69"/>
        <v>3958</v>
      </c>
      <c r="L105" s="33"/>
      <c r="Z105" s="7" t="s">
        <v>53</v>
      </c>
      <c r="AA105" s="8">
        <v>1058.8235294117646</v>
      </c>
    </row>
    <row r="106" spans="1:27">
      <c r="A106" s="36" t="s">
        <v>79</v>
      </c>
      <c r="B106" s="37" t="s">
        <v>314</v>
      </c>
      <c r="C106" s="3">
        <v>4.62</v>
      </c>
      <c r="D106" s="3">
        <v>7.38</v>
      </c>
      <c r="E106" s="49">
        <f t="shared" si="67"/>
        <v>1.3311688311688312</v>
      </c>
      <c r="F106" s="49">
        <f t="shared" si="67"/>
        <v>0.83333333333333337</v>
      </c>
      <c r="G106" s="50">
        <f t="shared" si="68"/>
        <v>6.15</v>
      </c>
      <c r="H106" s="51">
        <f t="shared" si="70"/>
        <v>3.5</v>
      </c>
      <c r="I106" s="52">
        <f t="shared" si="71"/>
        <v>16.170000000000002</v>
      </c>
      <c r="J106" s="52">
        <f t="shared" si="72"/>
        <v>25.83</v>
      </c>
      <c r="K106" s="44">
        <f t="shared" si="69"/>
        <v>5230</v>
      </c>
      <c r="L106" s="33"/>
      <c r="Z106" s="7" t="s">
        <v>54</v>
      </c>
      <c r="AA106" s="8">
        <v>1504</v>
      </c>
    </row>
    <row r="107" spans="1:27">
      <c r="A107" s="36" t="s">
        <v>81</v>
      </c>
      <c r="B107" s="37" t="s">
        <v>315</v>
      </c>
      <c r="C107" s="3">
        <v>7.34</v>
      </c>
      <c r="D107" s="3">
        <v>13.8</v>
      </c>
      <c r="E107" s="49">
        <f t="shared" si="67"/>
        <v>0.83787465940054506</v>
      </c>
      <c r="F107" s="49">
        <f t="shared" si="67"/>
        <v>0.44565217391304346</v>
      </c>
      <c r="G107" s="50">
        <f t="shared" si="68"/>
        <v>6.15</v>
      </c>
      <c r="H107" s="51">
        <f t="shared" si="70"/>
        <v>3.5</v>
      </c>
      <c r="I107" s="52">
        <f t="shared" si="71"/>
        <v>25.689999999999998</v>
      </c>
      <c r="J107" s="52">
        <f t="shared" si="72"/>
        <v>48.300000000000004</v>
      </c>
      <c r="K107" s="44">
        <f t="shared" si="69"/>
        <v>12209</v>
      </c>
      <c r="L107" s="33"/>
      <c r="Z107" s="7" t="s">
        <v>55</v>
      </c>
      <c r="AA107" s="8">
        <v>1191</v>
      </c>
    </row>
    <row r="108" spans="1:27">
      <c r="L108" s="33"/>
      <c r="Z108" s="7" t="s">
        <v>56</v>
      </c>
      <c r="AA108" s="8">
        <v>860</v>
      </c>
    </row>
    <row r="109" spans="1:27">
      <c r="A109" s="65" t="s">
        <v>316</v>
      </c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33"/>
      <c r="Z109" s="7" t="s">
        <v>57</v>
      </c>
      <c r="AA109" s="8">
        <v>860</v>
      </c>
    </row>
    <row r="110" spans="1:27" ht="12.75" customHeight="1">
      <c r="A110" s="34" t="s">
        <v>141</v>
      </c>
      <c r="B110" s="34" t="s">
        <v>184</v>
      </c>
      <c r="C110" s="11"/>
      <c r="D110" s="11"/>
      <c r="E110" s="35" t="s">
        <v>142</v>
      </c>
      <c r="F110" s="35" t="s">
        <v>193</v>
      </c>
      <c r="G110" s="35" t="s">
        <v>196</v>
      </c>
      <c r="H110" s="35" t="s">
        <v>207</v>
      </c>
      <c r="I110" s="35" t="s">
        <v>208</v>
      </c>
      <c r="J110" s="35" t="s">
        <v>209</v>
      </c>
      <c r="K110" s="35" t="s">
        <v>210</v>
      </c>
      <c r="L110" s="33"/>
      <c r="Z110" s="7" t="s">
        <v>154</v>
      </c>
      <c r="AA110" s="8">
        <v>713</v>
      </c>
    </row>
    <row r="111" spans="1:27">
      <c r="A111" s="36" t="s">
        <v>1</v>
      </c>
      <c r="B111" s="45">
        <v>30000</v>
      </c>
      <c r="C111" s="38"/>
      <c r="D111" s="38"/>
      <c r="E111" s="39" t="s">
        <v>73</v>
      </c>
      <c r="F111" s="39">
        <f>B111/$B$9</f>
        <v>3918.3673469387754</v>
      </c>
      <c r="G111" s="40">
        <f t="shared" ref="G111:G112" si="73">(F111+$B$10)/$B$10</f>
        <v>40.183673469387756</v>
      </c>
      <c r="H111" s="60">
        <v>79</v>
      </c>
      <c r="I111" s="42">
        <v>49</v>
      </c>
      <c r="J111" s="43" t="s">
        <v>285</v>
      </c>
      <c r="K111" s="44">
        <f t="shared" ref="K111:K112" si="74">VLOOKUP(A111,$Z$1:$AA$200,2,0)</f>
        <v>105357</v>
      </c>
      <c r="L111" s="33"/>
      <c r="Z111" s="7" t="s">
        <v>155</v>
      </c>
      <c r="AA111" s="8">
        <v>654</v>
      </c>
    </row>
    <row r="112" spans="1:27">
      <c r="A112" s="36" t="s">
        <v>2</v>
      </c>
      <c r="B112" s="45">
        <v>20000</v>
      </c>
      <c r="C112" s="38"/>
      <c r="D112" s="38"/>
      <c r="E112" s="39" t="s">
        <v>73</v>
      </c>
      <c r="F112" s="39">
        <f>B112/$B$9</f>
        <v>2612.2448979591836</v>
      </c>
      <c r="G112" s="40">
        <f t="shared" si="73"/>
        <v>27.122448979591837</v>
      </c>
      <c r="H112" s="60">
        <v>49</v>
      </c>
      <c r="I112" s="42">
        <v>46</v>
      </c>
      <c r="J112" s="43" t="s">
        <v>287</v>
      </c>
      <c r="K112" s="44">
        <f t="shared" si="74"/>
        <v>69643</v>
      </c>
      <c r="L112" s="33"/>
      <c r="Z112" s="7" t="s">
        <v>156</v>
      </c>
      <c r="AA112" s="8">
        <v>750</v>
      </c>
    </row>
    <row r="113" spans="1:27">
      <c r="A113" s="46" t="s">
        <v>143</v>
      </c>
      <c r="B113" s="35" t="s">
        <v>214</v>
      </c>
      <c r="E113" s="35" t="s">
        <v>202</v>
      </c>
      <c r="F113" s="35" t="s">
        <v>199</v>
      </c>
      <c r="G113" s="35" t="s">
        <v>176</v>
      </c>
      <c r="H113" s="47" t="s">
        <v>171</v>
      </c>
      <c r="I113" s="47" t="s">
        <v>186</v>
      </c>
      <c r="J113" s="47" t="s">
        <v>190</v>
      </c>
      <c r="K113" s="35" t="s">
        <v>210</v>
      </c>
      <c r="L113" s="33"/>
      <c r="Z113" s="7" t="s">
        <v>157</v>
      </c>
      <c r="AA113" s="8">
        <v>904</v>
      </c>
    </row>
    <row r="114" spans="1:27">
      <c r="A114" s="36" t="s">
        <v>120</v>
      </c>
      <c r="B114" s="37" t="s">
        <v>308</v>
      </c>
      <c r="C114" s="3">
        <v>0.37</v>
      </c>
      <c r="D114" s="3">
        <v>0.37</v>
      </c>
      <c r="E114" s="49">
        <f t="shared" ref="E114:F122" si="75">$B$3/C114</f>
        <v>16.621621621621621</v>
      </c>
      <c r="F114" s="49">
        <f t="shared" si="75"/>
        <v>16.621621621621621</v>
      </c>
      <c r="G114" s="50">
        <f t="shared" ref="G114:G122" si="76">$B$3</f>
        <v>6.15</v>
      </c>
      <c r="H114" s="51">
        <f>$B$2</f>
        <v>3.5</v>
      </c>
      <c r="I114" s="52">
        <f>H114*C114</f>
        <v>1.2949999999999999</v>
      </c>
      <c r="J114" s="52">
        <f>H114*D114</f>
        <v>1.2949999999999999</v>
      </c>
      <c r="K114" s="44">
        <f t="shared" ref="K114:K122" si="77">VLOOKUP(A114,$Z$1:$AA$200,2,0)</f>
        <v>37895</v>
      </c>
      <c r="L114" s="33"/>
      <c r="Z114" s="7" t="s">
        <v>158</v>
      </c>
      <c r="AA114" s="8">
        <v>654</v>
      </c>
    </row>
    <row r="115" spans="1:27">
      <c r="A115" s="36" t="s">
        <v>121</v>
      </c>
      <c r="B115" s="37" t="s">
        <v>317</v>
      </c>
      <c r="C115" s="3">
        <v>0.64500000000000002</v>
      </c>
      <c r="D115" s="3">
        <v>0.85</v>
      </c>
      <c r="E115" s="49">
        <f t="shared" si="75"/>
        <v>9.5348837209302335</v>
      </c>
      <c r="F115" s="49">
        <f t="shared" si="75"/>
        <v>7.2352941176470598</v>
      </c>
      <c r="G115" s="50">
        <f t="shared" si="76"/>
        <v>6.15</v>
      </c>
      <c r="H115" s="51">
        <f t="shared" ref="H115:H122" si="78">$B$2</f>
        <v>3.5</v>
      </c>
      <c r="I115" s="52">
        <f t="shared" ref="I115:I122" si="79">H115*C115</f>
        <v>2.2575000000000003</v>
      </c>
      <c r="J115" s="52">
        <f t="shared" ref="J115:J122" si="80">H115*D115</f>
        <v>2.9750000000000001</v>
      </c>
      <c r="K115" s="44">
        <f t="shared" si="77"/>
        <v>30470</v>
      </c>
      <c r="L115" s="33"/>
      <c r="Z115" s="7" t="s">
        <v>159</v>
      </c>
      <c r="AA115" s="8">
        <v>581</v>
      </c>
    </row>
    <row r="116" spans="1:27">
      <c r="A116" s="36" t="s">
        <v>90</v>
      </c>
      <c r="B116" s="37" t="s">
        <v>309</v>
      </c>
      <c r="C116" s="3">
        <v>0.69499999999999995</v>
      </c>
      <c r="D116" s="3">
        <v>0.69499999999999995</v>
      </c>
      <c r="E116" s="49">
        <f t="shared" si="75"/>
        <v>8.8489208633093543</v>
      </c>
      <c r="F116" s="49">
        <f t="shared" si="75"/>
        <v>8.8489208633093543</v>
      </c>
      <c r="G116" s="50">
        <f t="shared" si="76"/>
        <v>6.15</v>
      </c>
      <c r="H116" s="51">
        <f t="shared" si="78"/>
        <v>3.5</v>
      </c>
      <c r="I116" s="52">
        <f t="shared" si="79"/>
        <v>2.4324999999999997</v>
      </c>
      <c r="J116" s="52">
        <f t="shared" si="80"/>
        <v>2.4324999999999997</v>
      </c>
      <c r="K116" s="44">
        <f t="shared" si="77"/>
        <v>7583</v>
      </c>
      <c r="L116" s="33"/>
      <c r="Z116" s="7" t="s">
        <v>160</v>
      </c>
      <c r="AA116" s="8">
        <v>537</v>
      </c>
    </row>
    <row r="117" spans="1:27">
      <c r="A117" s="36" t="s">
        <v>91</v>
      </c>
      <c r="B117" s="37" t="s">
        <v>310</v>
      </c>
      <c r="C117" s="3">
        <v>0.92400000000000004</v>
      </c>
      <c r="D117" s="3">
        <v>1.1000000000000001</v>
      </c>
      <c r="E117" s="49">
        <f t="shared" si="75"/>
        <v>6.6558441558441563</v>
      </c>
      <c r="F117" s="49">
        <f t="shared" si="75"/>
        <v>5.5909090909090908</v>
      </c>
      <c r="G117" s="50">
        <f t="shared" si="76"/>
        <v>6.15</v>
      </c>
      <c r="H117" s="51">
        <f t="shared" si="78"/>
        <v>3.5</v>
      </c>
      <c r="I117" s="52">
        <f t="shared" si="79"/>
        <v>3.234</v>
      </c>
      <c r="J117" s="52">
        <f t="shared" si="80"/>
        <v>3.8500000000000005</v>
      </c>
      <c r="K117" s="44">
        <f t="shared" si="77"/>
        <v>9083</v>
      </c>
      <c r="L117" s="33"/>
      <c r="Z117" s="7" t="s">
        <v>161</v>
      </c>
      <c r="AA117" s="8">
        <v>497</v>
      </c>
    </row>
    <row r="118" spans="1:27">
      <c r="A118" s="36" t="s">
        <v>87</v>
      </c>
      <c r="B118" s="37" t="s">
        <v>318</v>
      </c>
      <c r="C118" s="3">
        <v>1.26</v>
      </c>
      <c r="D118" s="3">
        <v>1.72</v>
      </c>
      <c r="E118" s="49">
        <f t="shared" si="75"/>
        <v>4.8809523809523814</v>
      </c>
      <c r="F118" s="49">
        <f t="shared" si="75"/>
        <v>3.5755813953488373</v>
      </c>
      <c r="G118" s="50">
        <f t="shared" si="76"/>
        <v>6.15</v>
      </c>
      <c r="H118" s="51">
        <f t="shared" si="78"/>
        <v>3.5</v>
      </c>
      <c r="I118" s="52">
        <f t="shared" si="79"/>
        <v>4.41</v>
      </c>
      <c r="J118" s="52">
        <f t="shared" si="80"/>
        <v>6.02</v>
      </c>
      <c r="K118" s="44">
        <f t="shared" si="77"/>
        <v>7500</v>
      </c>
      <c r="Z118" s="7" t="s">
        <v>162</v>
      </c>
      <c r="AA118" s="8">
        <v>596</v>
      </c>
    </row>
    <row r="119" spans="1:27">
      <c r="A119" s="36" t="s">
        <v>86</v>
      </c>
      <c r="B119" s="37" t="s">
        <v>312</v>
      </c>
      <c r="C119" s="3">
        <v>1.67</v>
      </c>
      <c r="D119" s="3">
        <v>2.41</v>
      </c>
      <c r="E119" s="49">
        <f t="shared" si="75"/>
        <v>3.6826347305389224</v>
      </c>
      <c r="F119" s="49">
        <f t="shared" si="75"/>
        <v>2.5518672199170123</v>
      </c>
      <c r="G119" s="50">
        <f t="shared" si="76"/>
        <v>6.15</v>
      </c>
      <c r="H119" s="51">
        <f t="shared" si="78"/>
        <v>3.5</v>
      </c>
      <c r="I119" s="52">
        <f t="shared" si="79"/>
        <v>5.8449999999999998</v>
      </c>
      <c r="J119" s="52">
        <f t="shared" si="80"/>
        <v>8.4350000000000005</v>
      </c>
      <c r="K119" s="44">
        <f t="shared" si="77"/>
        <v>4167</v>
      </c>
      <c r="Z119" s="7" t="s">
        <v>163</v>
      </c>
      <c r="AA119" s="8">
        <v>574</v>
      </c>
    </row>
    <row r="120" spans="1:27">
      <c r="A120" s="36" t="s">
        <v>88</v>
      </c>
      <c r="B120" s="37" t="s">
        <v>313</v>
      </c>
      <c r="C120" s="3">
        <v>2.4</v>
      </c>
      <c r="D120" s="3">
        <v>4.66</v>
      </c>
      <c r="E120" s="49">
        <f t="shared" si="75"/>
        <v>2.5625000000000004</v>
      </c>
      <c r="F120" s="49">
        <f t="shared" si="75"/>
        <v>1.3197424892703864</v>
      </c>
      <c r="G120" s="50">
        <f t="shared" si="76"/>
        <v>6.15</v>
      </c>
      <c r="H120" s="51">
        <f t="shared" si="78"/>
        <v>3.5</v>
      </c>
      <c r="I120" s="52">
        <f t="shared" si="79"/>
        <v>8.4</v>
      </c>
      <c r="J120" s="52">
        <f t="shared" si="80"/>
        <v>16.310000000000002</v>
      </c>
      <c r="K120" s="44">
        <f t="shared" si="77"/>
        <v>5667</v>
      </c>
      <c r="Z120" s="7" t="s">
        <v>58</v>
      </c>
      <c r="AA120" s="8">
        <v>2550</v>
      </c>
    </row>
    <row r="121" spans="1:27">
      <c r="A121" s="36" t="s">
        <v>89</v>
      </c>
      <c r="B121" s="37" t="s">
        <v>319</v>
      </c>
      <c r="C121" s="3">
        <v>4.6100000000000003</v>
      </c>
      <c r="D121" s="3">
        <v>7.41</v>
      </c>
      <c r="E121" s="49">
        <f t="shared" si="75"/>
        <v>1.3340563991323211</v>
      </c>
      <c r="F121" s="49">
        <f t="shared" si="75"/>
        <v>0.82995951417004055</v>
      </c>
      <c r="G121" s="50">
        <f t="shared" si="76"/>
        <v>6.15</v>
      </c>
      <c r="H121" s="51">
        <f t="shared" si="78"/>
        <v>3.5</v>
      </c>
      <c r="I121" s="52">
        <f t="shared" si="79"/>
        <v>16.135000000000002</v>
      </c>
      <c r="J121" s="52">
        <f t="shared" si="80"/>
        <v>25.935000000000002</v>
      </c>
      <c r="K121" s="44">
        <f t="shared" si="77"/>
        <v>8000</v>
      </c>
      <c r="Z121" s="7" t="s">
        <v>59</v>
      </c>
      <c r="AA121" s="8">
        <v>2550</v>
      </c>
    </row>
    <row r="122" spans="1:27">
      <c r="A122" s="36" t="s">
        <v>92</v>
      </c>
      <c r="B122" s="37" t="s">
        <v>315</v>
      </c>
      <c r="C122" s="3">
        <v>7.34</v>
      </c>
      <c r="D122" s="3">
        <v>13.8</v>
      </c>
      <c r="E122" s="49">
        <f t="shared" si="75"/>
        <v>0.83787465940054506</v>
      </c>
      <c r="F122" s="49">
        <f t="shared" si="75"/>
        <v>0.44565217391304346</v>
      </c>
      <c r="G122" s="50">
        <f t="shared" si="76"/>
        <v>6.15</v>
      </c>
      <c r="H122" s="51">
        <f t="shared" si="78"/>
        <v>3.5</v>
      </c>
      <c r="I122" s="52">
        <f t="shared" si="79"/>
        <v>25.689999999999998</v>
      </c>
      <c r="J122" s="52">
        <f t="shared" si="80"/>
        <v>48.300000000000004</v>
      </c>
      <c r="K122" s="44">
        <f t="shared" si="77"/>
        <v>12583</v>
      </c>
      <c r="Z122" s="7" t="s">
        <v>60</v>
      </c>
      <c r="AA122" s="8">
        <v>2550</v>
      </c>
    </row>
    <row r="123" spans="1:27">
      <c r="Z123" s="7" t="s">
        <v>61</v>
      </c>
      <c r="AA123" s="8">
        <v>2550</v>
      </c>
    </row>
    <row r="124" spans="1:27">
      <c r="A124" s="65" t="s">
        <v>320</v>
      </c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Z124" s="7" t="s">
        <v>62</v>
      </c>
      <c r="AA124" s="8">
        <v>2550</v>
      </c>
    </row>
    <row r="125" spans="1:27" ht="12.75" customHeight="1">
      <c r="A125" s="34" t="s">
        <v>141</v>
      </c>
      <c r="B125" s="34" t="s">
        <v>184</v>
      </c>
      <c r="C125" s="63"/>
      <c r="D125" s="63"/>
      <c r="E125" s="35" t="s">
        <v>142</v>
      </c>
      <c r="F125" s="35" t="s">
        <v>193</v>
      </c>
      <c r="G125" s="35" t="s">
        <v>196</v>
      </c>
      <c r="H125" s="35" t="s">
        <v>207</v>
      </c>
      <c r="I125" s="35" t="s">
        <v>208</v>
      </c>
      <c r="J125" s="35" t="s">
        <v>209</v>
      </c>
      <c r="K125" s="35" t="s">
        <v>210</v>
      </c>
      <c r="Z125" s="7" t="s">
        <v>63</v>
      </c>
      <c r="AA125" s="8">
        <v>2550</v>
      </c>
    </row>
    <row r="126" spans="1:27">
      <c r="A126" s="36" t="s">
        <v>170</v>
      </c>
      <c r="B126" s="45">
        <v>50000</v>
      </c>
      <c r="C126" s="38"/>
      <c r="D126" s="38"/>
      <c r="E126" s="39" t="s">
        <v>321</v>
      </c>
      <c r="F126" s="39">
        <f>B126/$B$9</f>
        <v>6530.6122448979595</v>
      </c>
      <c r="G126" s="40">
        <f t="shared" ref="G126" si="81">(F126+$B$10)/$B$10</f>
        <v>66.306122448979593</v>
      </c>
      <c r="H126" s="60">
        <v>126</v>
      </c>
      <c r="I126" s="42">
        <v>52</v>
      </c>
      <c r="J126" s="43" t="s">
        <v>322</v>
      </c>
      <c r="K126" s="44">
        <f>VLOOKUP(A126,$Z$1:$AA$200,2,0)</f>
        <v>239286</v>
      </c>
      <c r="Z126" s="7" t="s">
        <v>64</v>
      </c>
      <c r="AA126" s="8">
        <v>2550</v>
      </c>
    </row>
    <row r="127" spans="1:27">
      <c r="A127" s="46" t="s">
        <v>143</v>
      </c>
      <c r="B127" s="35" t="s">
        <v>214</v>
      </c>
      <c r="E127" s="35" t="s">
        <v>202</v>
      </c>
      <c r="F127" s="35" t="s">
        <v>199</v>
      </c>
      <c r="G127" s="35" t="s">
        <v>176</v>
      </c>
      <c r="H127" s="47" t="s">
        <v>171</v>
      </c>
      <c r="I127" s="47" t="s">
        <v>186</v>
      </c>
      <c r="J127" s="47" t="s">
        <v>190</v>
      </c>
      <c r="K127" s="35" t="s">
        <v>210</v>
      </c>
      <c r="Z127" s="7" t="s">
        <v>65</v>
      </c>
      <c r="AA127" s="8">
        <v>2550</v>
      </c>
    </row>
    <row r="128" spans="1:27">
      <c r="A128" s="36" t="s">
        <v>147</v>
      </c>
      <c r="B128" s="37" t="s">
        <v>153</v>
      </c>
      <c r="C128" s="64">
        <v>1.1000000000000001</v>
      </c>
      <c r="D128" s="64">
        <v>1.7</v>
      </c>
      <c r="E128" s="49">
        <f t="shared" ref="E128:F133" si="82">$B$3/C128</f>
        <v>5.5909090909090908</v>
      </c>
      <c r="F128" s="49">
        <f t="shared" si="82"/>
        <v>3.6176470588235299</v>
      </c>
      <c r="G128" s="50">
        <f t="shared" ref="G128:G133" si="83">$B$3</f>
        <v>6.15</v>
      </c>
      <c r="H128" s="51">
        <f>$B$2</f>
        <v>3.5</v>
      </c>
      <c r="I128" s="52">
        <f>H128*C128</f>
        <v>3.8500000000000005</v>
      </c>
      <c r="J128" s="52">
        <f>H128*D128</f>
        <v>5.95</v>
      </c>
      <c r="K128" s="44">
        <f t="shared" ref="K128:K133" si="84">VLOOKUP(A128,$Z$1:$AA$200,2,0)</f>
        <v>33333.333333333336</v>
      </c>
      <c r="Z128" s="7" t="s">
        <v>147</v>
      </c>
      <c r="AA128" s="8">
        <v>33333.333333333336</v>
      </c>
    </row>
    <row r="129" spans="1:27">
      <c r="A129" s="36" t="s">
        <v>148</v>
      </c>
      <c r="B129" s="37" t="s">
        <v>323</v>
      </c>
      <c r="C129" s="64">
        <v>1.43</v>
      </c>
      <c r="D129" s="64">
        <v>2.09</v>
      </c>
      <c r="E129" s="49">
        <f t="shared" si="82"/>
        <v>4.3006993006993008</v>
      </c>
      <c r="F129" s="49">
        <f t="shared" si="82"/>
        <v>2.9425837320574169</v>
      </c>
      <c r="G129" s="50">
        <f t="shared" si="83"/>
        <v>6.15</v>
      </c>
      <c r="H129" s="51">
        <f t="shared" ref="H129:H133" si="85">$B$2</f>
        <v>3.5</v>
      </c>
      <c r="I129" s="52">
        <f t="shared" ref="I129:I133" si="86">H129*C129</f>
        <v>5.0049999999999999</v>
      </c>
      <c r="J129" s="52">
        <f t="shared" ref="J129:J133" si="87">H129*D129</f>
        <v>7.3149999999999995</v>
      </c>
      <c r="K129" s="44">
        <f t="shared" si="84"/>
        <v>33333.333333333336</v>
      </c>
      <c r="Z129" s="7" t="s">
        <v>148</v>
      </c>
      <c r="AA129" s="8">
        <v>33333.333333333336</v>
      </c>
    </row>
    <row r="130" spans="1:27">
      <c r="A130" s="36" t="s">
        <v>149</v>
      </c>
      <c r="B130" s="37" t="s">
        <v>324</v>
      </c>
      <c r="C130" s="64">
        <v>2</v>
      </c>
      <c r="D130" s="64">
        <v>3.4</v>
      </c>
      <c r="E130" s="49">
        <f t="shared" si="82"/>
        <v>3.0750000000000002</v>
      </c>
      <c r="F130" s="49">
        <f t="shared" si="82"/>
        <v>1.8088235294117649</v>
      </c>
      <c r="G130" s="50">
        <f t="shared" si="83"/>
        <v>6.15</v>
      </c>
      <c r="H130" s="51">
        <f t="shared" si="85"/>
        <v>3.5</v>
      </c>
      <c r="I130" s="52">
        <f t="shared" si="86"/>
        <v>7</v>
      </c>
      <c r="J130" s="52">
        <f t="shared" si="87"/>
        <v>11.9</v>
      </c>
      <c r="K130" s="44">
        <f t="shared" si="84"/>
        <v>33333.333333333336</v>
      </c>
      <c r="Z130" s="7" t="s">
        <v>149</v>
      </c>
      <c r="AA130" s="8">
        <v>33333.333333333336</v>
      </c>
    </row>
    <row r="131" spans="1:27">
      <c r="A131" s="36" t="s">
        <v>150</v>
      </c>
      <c r="B131" s="37" t="s">
        <v>325</v>
      </c>
      <c r="C131" s="64">
        <v>2.69</v>
      </c>
      <c r="D131" s="64">
        <v>3.88</v>
      </c>
      <c r="E131" s="49">
        <f t="shared" si="82"/>
        <v>2.2862453531598517</v>
      </c>
      <c r="F131" s="49">
        <f t="shared" si="82"/>
        <v>1.5850515463917527</v>
      </c>
      <c r="G131" s="50">
        <f t="shared" si="83"/>
        <v>6.15</v>
      </c>
      <c r="H131" s="51">
        <f t="shared" si="85"/>
        <v>3.5</v>
      </c>
      <c r="I131" s="52">
        <f t="shared" si="86"/>
        <v>9.4149999999999991</v>
      </c>
      <c r="J131" s="52">
        <f t="shared" si="87"/>
        <v>13.58</v>
      </c>
      <c r="K131" s="44">
        <f t="shared" si="84"/>
        <v>30833.333333333332</v>
      </c>
      <c r="Z131" s="7" t="s">
        <v>150</v>
      </c>
      <c r="AA131" s="8">
        <v>30833.333333333332</v>
      </c>
    </row>
    <row r="132" spans="1:27">
      <c r="A132" s="36" t="s">
        <v>151</v>
      </c>
      <c r="B132" s="37" t="s">
        <v>326</v>
      </c>
      <c r="C132" s="64">
        <v>3.89</v>
      </c>
      <c r="D132" s="64">
        <v>5.47</v>
      </c>
      <c r="E132" s="49">
        <f t="shared" si="82"/>
        <v>1.5809768637532133</v>
      </c>
      <c r="F132" s="49">
        <f t="shared" si="82"/>
        <v>1.1243144424131628</v>
      </c>
      <c r="G132" s="50">
        <f t="shared" si="83"/>
        <v>6.15</v>
      </c>
      <c r="H132" s="51">
        <f t="shared" si="85"/>
        <v>3.5</v>
      </c>
      <c r="I132" s="52">
        <f t="shared" si="86"/>
        <v>13.615</v>
      </c>
      <c r="J132" s="52">
        <f t="shared" si="87"/>
        <v>19.145</v>
      </c>
      <c r="K132" s="44">
        <f t="shared" si="84"/>
        <v>30833.333333333332</v>
      </c>
      <c r="Z132" s="7" t="s">
        <v>151</v>
      </c>
      <c r="AA132" s="8">
        <v>30833.333333333332</v>
      </c>
    </row>
    <row r="133" spans="1:27">
      <c r="A133" s="36" t="s">
        <v>152</v>
      </c>
      <c r="B133" s="37" t="s">
        <v>327</v>
      </c>
      <c r="C133" s="64">
        <v>5.97</v>
      </c>
      <c r="D133" s="64">
        <v>7.76</v>
      </c>
      <c r="E133" s="49">
        <f t="shared" si="82"/>
        <v>1.0301507537688444</v>
      </c>
      <c r="F133" s="49">
        <f t="shared" si="82"/>
        <v>0.79252577319587636</v>
      </c>
      <c r="G133" s="50">
        <f t="shared" si="83"/>
        <v>6.15</v>
      </c>
      <c r="H133" s="51">
        <f t="shared" si="85"/>
        <v>3.5</v>
      </c>
      <c r="I133" s="52">
        <f t="shared" si="86"/>
        <v>20.895</v>
      </c>
      <c r="J133" s="52">
        <f t="shared" si="87"/>
        <v>27.16</v>
      </c>
      <c r="K133" s="44">
        <f t="shared" si="84"/>
        <v>33333.333333333336</v>
      </c>
      <c r="Z133" s="7" t="s">
        <v>152</v>
      </c>
      <c r="AA133" s="8">
        <v>33333.333333333336</v>
      </c>
    </row>
    <row r="134" spans="1:27">
      <c r="Z134" s="7" t="s">
        <v>76</v>
      </c>
      <c r="AA134" s="8">
        <v>5229</v>
      </c>
    </row>
    <row r="135" spans="1:27">
      <c r="Z135" s="7" t="s">
        <v>77</v>
      </c>
      <c r="AA135" s="8">
        <v>3958</v>
      </c>
    </row>
    <row r="136" spans="1:27">
      <c r="Z136" s="7" t="s">
        <v>78</v>
      </c>
      <c r="AA136" s="8">
        <v>3958</v>
      </c>
    </row>
    <row r="137" spans="1:27">
      <c r="Z137" s="7" t="s">
        <v>79</v>
      </c>
      <c r="AA137" s="8">
        <v>5230</v>
      </c>
    </row>
    <row r="138" spans="1:27">
      <c r="Z138" s="7" t="s">
        <v>80</v>
      </c>
      <c r="AA138" s="8">
        <v>8753</v>
      </c>
    </row>
    <row r="139" spans="1:27">
      <c r="Z139" s="7" t="s">
        <v>81</v>
      </c>
      <c r="AA139" s="8">
        <v>12209</v>
      </c>
    </row>
    <row r="140" spans="1:27">
      <c r="Z140" s="7" t="s">
        <v>82</v>
      </c>
      <c r="AA140" s="8">
        <v>20833</v>
      </c>
    </row>
    <row r="141" spans="1:27">
      <c r="Z141" s="7" t="s">
        <v>83</v>
      </c>
      <c r="AA141" s="8">
        <v>1333</v>
      </c>
    </row>
    <row r="142" spans="1:27">
      <c r="Z142" s="7" t="s">
        <v>84</v>
      </c>
      <c r="AA142" s="8">
        <v>658</v>
      </c>
    </row>
    <row r="143" spans="1:27">
      <c r="Z143" s="7" t="s">
        <v>85</v>
      </c>
      <c r="AA143" s="8">
        <v>80</v>
      </c>
    </row>
    <row r="144" spans="1:27">
      <c r="Z144" s="7" t="s">
        <v>86</v>
      </c>
      <c r="AA144" s="8">
        <v>4167</v>
      </c>
    </row>
    <row r="145" spans="26:27">
      <c r="Z145" s="7" t="s">
        <v>87</v>
      </c>
      <c r="AA145" s="8">
        <v>7500</v>
      </c>
    </row>
    <row r="146" spans="26:27">
      <c r="Z146" s="7" t="s">
        <v>88</v>
      </c>
      <c r="AA146" s="8">
        <v>5667</v>
      </c>
    </row>
    <row r="147" spans="26:27">
      <c r="Z147" s="7" t="s">
        <v>89</v>
      </c>
      <c r="AA147" s="8">
        <v>8000</v>
      </c>
    </row>
    <row r="148" spans="26:27">
      <c r="Z148" s="7" t="s">
        <v>90</v>
      </c>
      <c r="AA148" s="8">
        <v>7583</v>
      </c>
    </row>
    <row r="149" spans="26:27">
      <c r="Z149" s="7" t="s">
        <v>91</v>
      </c>
      <c r="AA149" s="8">
        <v>9083</v>
      </c>
    </row>
    <row r="150" spans="26:27">
      <c r="Z150" s="7" t="s">
        <v>92</v>
      </c>
      <c r="AA150" s="8">
        <v>12583</v>
      </c>
    </row>
    <row r="151" spans="26:27">
      <c r="Z151" s="7" t="s">
        <v>120</v>
      </c>
      <c r="AA151" s="8">
        <v>37895</v>
      </c>
    </row>
    <row r="152" spans="26:27">
      <c r="Z152" s="7" t="s">
        <v>121</v>
      </c>
      <c r="AA152" s="8">
        <v>30470</v>
      </c>
    </row>
    <row r="153" spans="26:27">
      <c r="Z153" s="7" t="s">
        <v>93</v>
      </c>
      <c r="AA153" s="8">
        <v>41667</v>
      </c>
    </row>
    <row r="154" spans="26:27">
      <c r="Z154" s="7" t="s">
        <v>94</v>
      </c>
      <c r="AA154" s="8">
        <v>6250</v>
      </c>
    </row>
    <row r="155" spans="26:27">
      <c r="Z155" s="7" t="s">
        <v>122</v>
      </c>
      <c r="AA155" s="8">
        <v>10165</v>
      </c>
    </row>
    <row r="156" spans="26:27">
      <c r="Z156" s="7" t="s">
        <v>95</v>
      </c>
      <c r="AA156" s="8">
        <v>2786</v>
      </c>
    </row>
    <row r="157" spans="26:27">
      <c r="Z157" s="7" t="s">
        <v>96</v>
      </c>
      <c r="AA157" s="8">
        <v>3500</v>
      </c>
    </row>
    <row r="158" spans="26:27">
      <c r="Z158" s="7" t="s">
        <v>97</v>
      </c>
      <c r="AA158" s="8">
        <v>3500</v>
      </c>
    </row>
    <row r="159" spans="26:27">
      <c r="Z159" s="7" t="s">
        <v>98</v>
      </c>
      <c r="AA159" s="8">
        <v>3500</v>
      </c>
    </row>
    <row r="160" spans="26:27">
      <c r="Z160" s="7" t="s">
        <v>99</v>
      </c>
      <c r="AA160" s="8">
        <v>2305</v>
      </c>
    </row>
    <row r="161" spans="26:27">
      <c r="Z161" s="7" t="s">
        <v>100</v>
      </c>
      <c r="AA161" s="8">
        <v>953</v>
      </c>
    </row>
    <row r="162" spans="26:27">
      <c r="Z162" s="7" t="s">
        <v>101</v>
      </c>
      <c r="AA162" s="8">
        <v>2305</v>
      </c>
    </row>
    <row r="163" spans="26:27">
      <c r="Z163" s="7" t="s">
        <v>102</v>
      </c>
      <c r="AA163" s="8">
        <v>2305</v>
      </c>
    </row>
    <row r="164" spans="26:27">
      <c r="Z164" s="7" t="s">
        <v>103</v>
      </c>
      <c r="AA164" s="8">
        <v>2305</v>
      </c>
    </row>
    <row r="165" spans="26:27">
      <c r="Z165" s="7" t="s">
        <v>134</v>
      </c>
      <c r="AA165" s="8">
        <v>5936.2980769230762</v>
      </c>
    </row>
    <row r="166" spans="26:27">
      <c r="Z166" s="7" t="s">
        <v>135</v>
      </c>
      <c r="AA166" s="8">
        <v>5076.9230769230762</v>
      </c>
    </row>
    <row r="167" spans="26:27">
      <c r="Z167" s="7" t="s">
        <v>136</v>
      </c>
      <c r="AA167" s="8">
        <v>5076.9230769230762</v>
      </c>
    </row>
    <row r="168" spans="26:27">
      <c r="Z168" s="7" t="s">
        <v>137</v>
      </c>
      <c r="AA168" s="8">
        <v>5076.9230769230762</v>
      </c>
    </row>
    <row r="169" spans="26:27">
      <c r="Z169" s="7" t="s">
        <v>138</v>
      </c>
      <c r="AA169" s="8">
        <v>2030.2734375</v>
      </c>
    </row>
    <row r="170" spans="26:27">
      <c r="Z170" s="7" t="s">
        <v>139</v>
      </c>
      <c r="AA170" s="8">
        <v>3873.7980769230771</v>
      </c>
    </row>
    <row r="171" spans="26:27">
      <c r="Z171" s="7" t="s">
        <v>140</v>
      </c>
      <c r="AA171" s="8">
        <v>3873.7980769230771</v>
      </c>
    </row>
    <row r="172" spans="26:27">
      <c r="Z172" s="7" t="s">
        <v>104</v>
      </c>
      <c r="AA172" s="8">
        <v>533</v>
      </c>
    </row>
    <row r="173" spans="26:27">
      <c r="Z173" s="7" t="s">
        <v>105</v>
      </c>
      <c r="AA173" s="8">
        <v>1188</v>
      </c>
    </row>
    <row r="174" spans="26:27">
      <c r="Z174" s="7" t="s">
        <v>106</v>
      </c>
      <c r="AA174" s="8">
        <v>1188</v>
      </c>
    </row>
    <row r="175" spans="26:27">
      <c r="Z175" s="7" t="s">
        <v>109</v>
      </c>
      <c r="AA175" s="8">
        <v>1188</v>
      </c>
    </row>
    <row r="176" spans="26:27">
      <c r="Z176" s="7" t="s">
        <v>110</v>
      </c>
      <c r="AA176" s="8">
        <v>1188</v>
      </c>
    </row>
    <row r="177" spans="26:27">
      <c r="Z177" s="7" t="s">
        <v>111</v>
      </c>
      <c r="AA177" s="8">
        <v>2188</v>
      </c>
    </row>
    <row r="178" spans="26:27">
      <c r="Z178" s="7" t="s">
        <v>112</v>
      </c>
      <c r="AA178" s="8">
        <v>1188</v>
      </c>
    </row>
    <row r="179" spans="26:27">
      <c r="Z179" s="7" t="s">
        <v>113</v>
      </c>
      <c r="AA179" s="8">
        <v>2188</v>
      </c>
    </row>
    <row r="180" spans="26:27">
      <c r="Z180" s="7" t="s">
        <v>107</v>
      </c>
      <c r="AA180" s="8">
        <v>1267</v>
      </c>
    </row>
    <row r="181" spans="26:27">
      <c r="Z181" s="7" t="s">
        <v>108</v>
      </c>
      <c r="AA181" s="8">
        <v>1267</v>
      </c>
    </row>
  </sheetData>
  <sheetProtection algorithmName="SHA-512" hashValue="zcZwZbl4YmjPN9G+L3NoACqVEhBdNcwWtbT+crNdz7FzDAo0qrMplZNWikLHiKmPlcu6mm+psF9EANHthl3WXg==" saltValue="xkSXVFu4QWFb0BmASXc81g==" spinCount="100000" sheet="1" objects="1" scenarios="1"/>
  <mergeCells count="30">
    <mergeCell ref="G7:K7"/>
    <mergeCell ref="N7:R7"/>
    <mergeCell ref="Q2:W2"/>
    <mergeCell ref="G5:K5"/>
    <mergeCell ref="N5:T5"/>
    <mergeCell ref="G6:K6"/>
    <mergeCell ref="N6:T6"/>
    <mergeCell ref="A26:K26"/>
    <mergeCell ref="G8:K8"/>
    <mergeCell ref="N8:R8"/>
    <mergeCell ref="G9:K9"/>
    <mergeCell ref="N9:R9"/>
    <mergeCell ref="G10:K10"/>
    <mergeCell ref="N10:R10"/>
    <mergeCell ref="A12:K12"/>
    <mergeCell ref="M12:W12"/>
    <mergeCell ref="A13:K13"/>
    <mergeCell ref="M13:W13"/>
    <mergeCell ref="M19:W19"/>
    <mergeCell ref="A78:K78"/>
    <mergeCell ref="A93:K93"/>
    <mergeCell ref="A109:K109"/>
    <mergeCell ref="A124:K124"/>
    <mergeCell ref="M27:W27"/>
    <mergeCell ref="M35:W35"/>
    <mergeCell ref="M42:W42"/>
    <mergeCell ref="A48:K48"/>
    <mergeCell ref="M51:W51"/>
    <mergeCell ref="A62:K62"/>
    <mergeCell ref="M62:W62"/>
  </mergeCells>
  <conditionalFormatting sqref="A126 A128:A133">
    <cfRule type="expression" dxfId="29" priority="30">
      <formula>$B$7&gt;1500</formula>
    </cfRule>
  </conditionalFormatting>
  <conditionalFormatting sqref="A64:A66 A80:A81 A95:A97 A111:A112 A114:A122 A99:A107 A83:A91 A68:A76">
    <cfRule type="expression" dxfId="28" priority="17">
      <formula>$B$7&gt;1000</formula>
    </cfRule>
  </conditionalFormatting>
  <conditionalFormatting sqref="A28:A34 A36:A46">
    <cfRule type="expression" dxfId="27" priority="29">
      <formula>$B$7&gt;600</formula>
    </cfRule>
  </conditionalFormatting>
  <conditionalFormatting sqref="A38">
    <cfRule type="expression" dxfId="26" priority="28">
      <formula>$B$7&gt;200</formula>
    </cfRule>
  </conditionalFormatting>
  <conditionalFormatting sqref="A36">
    <cfRule type="expression" dxfId="25" priority="27">
      <formula>$B$7&gt;400</formula>
    </cfRule>
  </conditionalFormatting>
  <conditionalFormatting sqref="A37">
    <cfRule type="expression" dxfId="24" priority="26">
      <formula>$B$7&gt;350</formula>
    </cfRule>
  </conditionalFormatting>
  <conditionalFormatting sqref="M15 M17">
    <cfRule type="expression" dxfId="23" priority="25">
      <formula>$B$7&gt;300</formula>
    </cfRule>
  </conditionalFormatting>
  <conditionalFormatting sqref="A50:A52 A54:A60">
    <cfRule type="expression" dxfId="22" priority="24">
      <formula>$B$7&gt;500</formula>
    </cfRule>
  </conditionalFormatting>
  <conditionalFormatting sqref="A15:A17 A19:A24">
    <cfRule type="expression" dxfId="21" priority="23">
      <formula>$B$7&gt;400</formula>
    </cfRule>
  </conditionalFormatting>
  <conditionalFormatting sqref="M21:M23 M25 M29:M31 M33 M37:M38 M40 M44:M47 M49 M53:M58 M60">
    <cfRule type="expression" dxfId="20" priority="22">
      <formula>$B$7&gt;300</formula>
    </cfRule>
  </conditionalFormatting>
  <conditionalFormatting sqref="M64:M67 M69">
    <cfRule type="expression" dxfId="19" priority="21">
      <formula>$B$7/100</formula>
    </cfRule>
  </conditionalFormatting>
  <conditionalFormatting sqref="A68:A69 A76 A83:A84 A91 A99:A100 A107 A114:A115 A122">
    <cfRule type="expression" dxfId="18" priority="16">
      <formula>$B$7&gt;600</formula>
    </cfRule>
  </conditionalFormatting>
  <conditionalFormatting sqref="A19:A24 A36:A46 A54:A60 A68:A76 A83:A91 A99:A107 A114:A122 A128:A133 M15 M17 M21:M23 M25 M29:M31 M33 M37:M38 M40 M44:M47 M49 M53:M58 M60 M64:M67 M69">
    <cfRule type="expression" dxfId="17" priority="18">
      <formula>AND($B$8&gt;D15,$B$8&lt;=(D15+D15*10%))</formula>
    </cfRule>
    <cfRule type="expression" dxfId="16" priority="19">
      <formula>AND($B$8&lt;C15,$B$8&gt;=(C15-C15*10%))</formula>
    </cfRule>
    <cfRule type="expression" dxfId="15" priority="20">
      <formula>IF($B$8&gt;=C15,$B$8&lt;=D15)</formula>
    </cfRule>
  </conditionalFormatting>
  <conditionalFormatting sqref="G64:G66">
    <cfRule type="cellIs" dxfId="14" priority="5" operator="lessThan">
      <formula>5</formula>
    </cfRule>
  </conditionalFormatting>
  <conditionalFormatting sqref="S15">
    <cfRule type="cellIs" dxfId="13" priority="3" operator="lessThan">
      <formula>5</formula>
    </cfRule>
  </conditionalFormatting>
  <conditionalFormatting sqref="S53:S58">
    <cfRule type="cellIs" dxfId="12" priority="15" operator="lessThan">
      <formula>5</formula>
    </cfRule>
  </conditionalFormatting>
  <conditionalFormatting sqref="S44:S47">
    <cfRule type="cellIs" dxfId="11" priority="14" operator="lessThan">
      <formula>5</formula>
    </cfRule>
  </conditionalFormatting>
  <conditionalFormatting sqref="S37:S38">
    <cfRule type="cellIs" dxfId="10" priority="13" operator="lessThan">
      <formula>5</formula>
    </cfRule>
  </conditionalFormatting>
  <conditionalFormatting sqref="S64:S67">
    <cfRule type="cellIs" dxfId="9" priority="12" operator="lessThan">
      <formula>5</formula>
    </cfRule>
  </conditionalFormatting>
  <conditionalFormatting sqref="G95:G97">
    <cfRule type="cellIs" dxfId="8" priority="11" operator="lessThan">
      <formula>5</formula>
    </cfRule>
  </conditionalFormatting>
  <conditionalFormatting sqref="G111:G112">
    <cfRule type="cellIs" dxfId="7" priority="10" operator="lessThan">
      <formula>5</formula>
    </cfRule>
  </conditionalFormatting>
  <conditionalFormatting sqref="G126">
    <cfRule type="cellIs" dxfId="6" priority="9" operator="lessThan">
      <formula>5</formula>
    </cfRule>
  </conditionalFormatting>
  <conditionalFormatting sqref="G15:G17">
    <cfRule type="cellIs" dxfId="5" priority="8" operator="lessThan">
      <formula>5</formula>
    </cfRule>
  </conditionalFormatting>
  <conditionalFormatting sqref="G28:G34">
    <cfRule type="cellIs" dxfId="4" priority="7" operator="lessThan">
      <formula>5</formula>
    </cfRule>
  </conditionalFormatting>
  <conditionalFormatting sqref="G50:G52">
    <cfRule type="cellIs" dxfId="3" priority="6" operator="lessThan">
      <formula>5</formula>
    </cfRule>
  </conditionalFormatting>
  <conditionalFormatting sqref="G80:G81">
    <cfRule type="cellIs" dxfId="2" priority="4" operator="lessThan">
      <formula>5</formula>
    </cfRule>
  </conditionalFormatting>
  <conditionalFormatting sqref="S21:S23">
    <cfRule type="cellIs" dxfId="1" priority="2" operator="lessThan">
      <formula>5</formula>
    </cfRule>
  </conditionalFormatting>
  <conditionalFormatting sqref="S29:S31">
    <cfRule type="cellIs" dxfId="0" priority="1" operator="lessThan">
      <formula>5</formula>
    </cfRule>
  </conditionalFormatting>
  <pageMargins left="0.7" right="0.7" top="0.75" bottom="0.75" header="0.3" footer="0.3"/>
  <customProperties>
    <customPr name="_pios_id" r:id="rId1"/>
  </customProperti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DISTANZE &amp; OTTICHE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Tura (70J6828)</dc:creator>
  <cp:lastModifiedBy>Andrea Gottardo</cp:lastModifiedBy>
  <cp:lastPrinted>2020-03-05T10:02:17Z</cp:lastPrinted>
  <dcterms:created xsi:type="dcterms:W3CDTF">2018-07-05T08:05:34Z</dcterms:created>
  <dcterms:modified xsi:type="dcterms:W3CDTF">2020-12-16T16:53:51Z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Master_Pricing_Final_FY19_Q4.xlsx</vt:lpwstr>
  </property>
</Properties>
</file>